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1760" activeTab="2"/>
  </bookViews>
  <sheets>
    <sheet name="2012" sheetId="1" r:id="rId1"/>
    <sheet name="2012 (РГ)" sheetId="2" r:id="rId2"/>
    <sheet name="2013-17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_123Graph_AGRAPH1" localSheetId="1" hidden="1">'[2]на 1 тут'!#REF!</definedName>
    <definedName name="__123Graph_AGRAPH1" localSheetId="2" hidden="1">'[2]на 1 тут'!#REF!</definedName>
    <definedName name="__123Graph_AGRAPH1" hidden="1">'[2]на 1 тут'!#REF!</definedName>
    <definedName name="__123Graph_AGRAPH2" localSheetId="1" hidden="1">'[2]на 1 тут'!#REF!</definedName>
    <definedName name="__123Graph_AGRAPH2" localSheetId="2" hidden="1">'[2]на 1 тут'!#REF!</definedName>
    <definedName name="__123Graph_AGRAPH2" hidden="1">'[2]на 1 тут'!#REF!</definedName>
    <definedName name="__123Graph_BGRAPH1" localSheetId="1" hidden="1">'[2]на 1 тут'!#REF!</definedName>
    <definedName name="__123Graph_BGRAPH1" localSheetId="2" hidden="1">'[2]на 1 тут'!#REF!</definedName>
    <definedName name="__123Graph_BGRAPH1" hidden="1">'[2]на 1 тут'!#REF!</definedName>
    <definedName name="__123Graph_BGRAPH2" localSheetId="1" hidden="1">'[2]на 1 тут'!#REF!</definedName>
    <definedName name="__123Graph_BGRAPH2" localSheetId="2" hidden="1">'[2]на 1 тут'!#REF!</definedName>
    <definedName name="__123Graph_BGRAPH2" hidden="1">'[2]на 1 тут'!#REF!</definedName>
    <definedName name="__123Graph_CGRAPH1" localSheetId="1" hidden="1">'[2]на 1 тут'!#REF!</definedName>
    <definedName name="__123Graph_CGRAPH1" localSheetId="2" hidden="1">'[2]на 1 тут'!#REF!</definedName>
    <definedName name="__123Graph_CGRAPH1" hidden="1">'[2]на 1 тут'!#REF!</definedName>
    <definedName name="__123Graph_CGRAPH2" localSheetId="1" hidden="1">'[2]на 1 тут'!#REF!</definedName>
    <definedName name="__123Graph_CGRAPH2" localSheetId="2" hidden="1">'[2]на 1 тут'!#REF!</definedName>
    <definedName name="__123Graph_CGRAPH2" hidden="1">'[2]на 1 тут'!#REF!</definedName>
    <definedName name="__123Graph_LBL_AGRAPH1" localSheetId="1" hidden="1">'[2]на 1 тут'!#REF!</definedName>
    <definedName name="__123Graph_LBL_AGRAPH1" localSheetId="2" hidden="1">'[2]на 1 тут'!#REF!</definedName>
    <definedName name="__123Graph_LBL_AGRAPH1" hidden="1">'[2]на 1 тут'!#REF!</definedName>
    <definedName name="__123Graph_XGRAPH1" localSheetId="1" hidden="1">'[2]на 1 тут'!#REF!</definedName>
    <definedName name="__123Graph_XGRAPH1" localSheetId="2" hidden="1">'[2]на 1 тут'!#REF!</definedName>
    <definedName name="__123Graph_XGRAPH1" hidden="1">'[2]на 1 тут'!#REF!</definedName>
    <definedName name="__123Graph_XGRAPH2" localSheetId="1" hidden="1">'[2]на 1 тут'!#REF!</definedName>
    <definedName name="__123Graph_XGRAPH2" localSheetId="2" hidden="1">'[2]на 1 тут'!#REF!</definedName>
    <definedName name="__123Graph_XGRAPH2" hidden="1">'[2]на 1 тут'!#REF!</definedName>
    <definedName name="_xlfn.IFERROR" hidden="1">#NAME?</definedName>
    <definedName name="÷ĺňâĺđňűé">#REF!</definedName>
    <definedName name="àî" localSheetId="0">'2012'!àî</definedName>
    <definedName name="àî" localSheetId="1">'2012 (РГ)'!àî</definedName>
    <definedName name="àî" localSheetId="2">'2013-17'!àî</definedName>
    <definedName name="àî">[0]!àî</definedName>
    <definedName name="ALL_SET">#REF!</definedName>
    <definedName name="BALEE_PROT">'[7]Баланс ээ'!$G$22:$J$22,'[7]Баланс ээ'!$G$20:$J$20,'[7]Баланс ээ'!$G$11:$J$18,'[7]Баланс ээ'!$G$24:$J$28</definedName>
    <definedName name="BALM_PROT">'[7]Баланс мощности'!$G$20:$J$20,'[7]Баланс мощности'!$G$22:$J$22,'[7]Баланс мощности'!$G$24:$J$28,'[7]Баланс мощности'!$G$11:$J$18</definedName>
    <definedName name="cd" localSheetId="0">'2012'!cd</definedName>
    <definedName name="cd" localSheetId="1">'2012 (РГ)'!cd</definedName>
    <definedName name="cd" localSheetId="2">'2013-17'!cd</definedName>
    <definedName name="cd">[0]!cd</definedName>
    <definedName name="com" localSheetId="0">'2012'!com</definedName>
    <definedName name="com" localSheetId="1">'2012 (РГ)'!com</definedName>
    <definedName name="com" localSheetId="2">'2013-17'!com</definedName>
    <definedName name="com">[0]!com</definedName>
    <definedName name="CompOt" localSheetId="0">'2012'!CompOt</definedName>
    <definedName name="CompOt" localSheetId="1">'2012 (РГ)'!CompOt</definedName>
    <definedName name="CompOt" localSheetId="2">'2013-17'!CompOt</definedName>
    <definedName name="CompOt">[0]!CompOt</definedName>
    <definedName name="CompOt2" localSheetId="0">'2012'!CompOt2</definedName>
    <definedName name="CompOt2" localSheetId="1">'2012 (РГ)'!CompOt2</definedName>
    <definedName name="CompOt2" localSheetId="2">'2013-17'!CompOt2</definedName>
    <definedName name="CompOt2">[0]!CompOt2</definedName>
    <definedName name="CompRas" localSheetId="0">'2012'!CompRas</definedName>
    <definedName name="CompRas" localSheetId="1">'2012 (РГ)'!CompRas</definedName>
    <definedName name="CompRas" localSheetId="2">'2013-17'!CompRas</definedName>
    <definedName name="CompRas">[0]!CompRas</definedName>
    <definedName name="ct" localSheetId="0">'2012'!ct</definedName>
    <definedName name="ct" localSheetId="1">'2012 (РГ)'!ct</definedName>
    <definedName name="ct" localSheetId="2">'2013-17'!ct</definedName>
    <definedName name="ct">[0]!ct</definedName>
    <definedName name="ď" localSheetId="0">'2012'!ď</definedName>
    <definedName name="ď" localSheetId="1">'2012 (РГ)'!ď</definedName>
    <definedName name="ď" localSheetId="2">'2013-17'!ď</definedName>
    <definedName name="ď">[0]!ď</definedName>
    <definedName name="DaNet">'[7]regs'!$H$94:$H$95</definedName>
    <definedName name="ďď" localSheetId="0">'2012'!ďď</definedName>
    <definedName name="ďď" localSheetId="1">'2012 (РГ)'!ďď</definedName>
    <definedName name="ďď" localSheetId="2">'2013-17'!ďď</definedName>
    <definedName name="ďď">[0]!ďď</definedName>
    <definedName name="đđ" localSheetId="0">'2012'!đđ</definedName>
    <definedName name="đđ" localSheetId="1">'2012 (РГ)'!đđ</definedName>
    <definedName name="đđ" localSheetId="2">'2013-17'!đđ</definedName>
    <definedName name="đđ">[0]!đđ</definedName>
    <definedName name="đđđ" localSheetId="0">'2012'!đđđ</definedName>
    <definedName name="đđđ" localSheetId="1">'2012 (РГ)'!đđđ</definedName>
    <definedName name="đđđ" localSheetId="2">'2013-17'!đđđ</definedName>
    <definedName name="đđđ">[0]!đđđ</definedName>
    <definedName name="dsragh" localSheetId="0">'2012'!dsragh</definedName>
    <definedName name="dsragh" localSheetId="1">'2012 (РГ)'!dsragh</definedName>
    <definedName name="dsragh" localSheetId="2">'2013-17'!dsragh</definedName>
    <definedName name="dsragh">[0]!dsragh</definedName>
    <definedName name="ęĺ" localSheetId="0">'2012'!ęĺ</definedName>
    <definedName name="ęĺ" localSheetId="1">'2012 (РГ)'!ęĺ</definedName>
    <definedName name="ęĺ" localSheetId="2">'2013-17'!ęĺ</definedName>
    <definedName name="ęĺ">[0]!ęĺ</definedName>
    <definedName name="ESO_PROT" localSheetId="0">'[6]ЭСО'!$G$35:$G$37,'[6]ЭСО'!$G$41:$G$44,'[6]ЭСО'!#REF!,P1_ESO_PROT</definedName>
    <definedName name="ESO_PROT" localSheetId="1">'[6]ЭСО'!$G$35:$G$37,'[6]ЭСО'!$G$41:$G$44,'[6]ЭСО'!#REF!,'2012 (РГ)'!P1_ESO_PROT</definedName>
    <definedName name="ESO_PROT" localSheetId="2">'[6]ЭСО'!$G$35:$G$37,'[6]ЭСО'!$G$41:$G$44,'[6]ЭСО'!#REF!,'2013-17'!P1_ESO_PROT</definedName>
    <definedName name="ESO_PROT">'[6]ЭСО'!$G$35:$G$37,'[6]ЭСО'!$G$41:$G$44,'[6]ЭСО'!#REF!,P1_ESO_PROT</definedName>
    <definedName name="ew" localSheetId="0">'2012'!ew</definedName>
    <definedName name="ew" localSheetId="1">'2012 (РГ)'!ew</definedName>
    <definedName name="ew" localSheetId="2">'2013-17'!ew</definedName>
    <definedName name="ew">[0]!ew</definedName>
    <definedName name="fg" localSheetId="0">'2012'!fg</definedName>
    <definedName name="fg" localSheetId="1">'2012 (РГ)'!fg</definedName>
    <definedName name="fg" localSheetId="2">'2013-17'!fg</definedName>
    <definedName name="fg">[0]!fg</definedName>
    <definedName name="gfg" localSheetId="0">'2012'!gfg</definedName>
    <definedName name="gfg" localSheetId="1">'2012 (РГ)'!gfg</definedName>
    <definedName name="gfg" localSheetId="2">'2013-17'!gfg</definedName>
    <definedName name="gfg">[0]!gfg</definedName>
    <definedName name="gh" localSheetId="0">'2012'!gh</definedName>
    <definedName name="gh" localSheetId="1">'2012 (РГ)'!gh</definedName>
    <definedName name="gh" localSheetId="2">'2013-17'!gh</definedName>
    <definedName name="gh">[0]!gh</definedName>
    <definedName name="h" localSheetId="0">'2012'!h</definedName>
    <definedName name="h" localSheetId="1">'2012 (РГ)'!h</definedName>
    <definedName name="h" localSheetId="2">'2013-17'!h</definedName>
    <definedName name="h">[0]!h</definedName>
    <definedName name="hhh" localSheetId="0">'2012'!hhh</definedName>
    <definedName name="hhh" localSheetId="1">'2012 (РГ)'!hhh</definedName>
    <definedName name="hhh" localSheetId="2">'2013-17'!hhh</definedName>
    <definedName name="hhh">[0]!hhh</definedName>
    <definedName name="hhy" localSheetId="0">'2012'!hhy</definedName>
    <definedName name="hhy" localSheetId="1">'2012 (РГ)'!hhy</definedName>
    <definedName name="hhy" localSheetId="2">'2013-17'!hhy</definedName>
    <definedName name="hhy">[0]!hhy</definedName>
    <definedName name="îî" localSheetId="0">'2012'!îî</definedName>
    <definedName name="îî" localSheetId="1">'2012 (РГ)'!îî</definedName>
    <definedName name="îî" localSheetId="2">'2013-17'!îî</definedName>
    <definedName name="îî">[0]!îî</definedName>
    <definedName name="j" localSheetId="0">'2012'!j</definedName>
    <definedName name="j" localSheetId="1">'2012 (РГ)'!j</definedName>
    <definedName name="j" localSheetId="2">'2013-17'!j</definedName>
    <definedName name="j">[0]!j</definedName>
    <definedName name="k" localSheetId="0">'2012'!k</definedName>
    <definedName name="k" localSheetId="1">'2012 (РГ)'!k</definedName>
    <definedName name="k" localSheetId="2">'2013-17'!k</definedName>
    <definedName name="k">[0]!k</definedName>
    <definedName name="LINE">#REF!</definedName>
    <definedName name="LINE2">#REF!</definedName>
    <definedName name="M8" localSheetId="0">'2012'!M8</definedName>
    <definedName name="M8" localSheetId="1">'2012 (РГ)'!M8</definedName>
    <definedName name="M8" localSheetId="2">'2013-17'!M8</definedName>
    <definedName name="M8">[0]!M8</definedName>
    <definedName name="M9" localSheetId="0">'2012'!M9</definedName>
    <definedName name="M9" localSheetId="1">'2012 (РГ)'!M9</definedName>
    <definedName name="M9" localSheetId="2">'2013-17'!M9</definedName>
    <definedName name="M9">[0]!M9</definedName>
    <definedName name="MmExcelLinker_6E24F10A_D93B_4197_A91F_1E8C46B84DD5" localSheetId="0">РТ передача '[4]ээ'!$I$76:$I$76</definedName>
    <definedName name="MmExcelLinker_6E24F10A_D93B_4197_A91F_1E8C46B84DD5" localSheetId="1">РТ передача '[4]ээ'!$I$76:$I$76</definedName>
    <definedName name="MmExcelLinker_6E24F10A_D93B_4197_A91F_1E8C46B84DD5" localSheetId="2">РТ передача '[4]ээ'!$I$76:$I$76</definedName>
    <definedName name="MmExcelLinker_6E24F10A_D93B_4197_A91F_1E8C46B84DD5">РТ передача '[4]ээ'!$I$76:$I$76</definedName>
    <definedName name="NET_SCOPE" localSheetId="0">'2012'!#REF!</definedName>
    <definedName name="NET_SCOPE" localSheetId="1">'2012 (РГ)'!#REF!</definedName>
    <definedName name="NET_SCOPE" localSheetId="2">'2013-17'!#REF!</definedName>
    <definedName name="NET_SCOPE">'[5]2011'!#REF!</definedName>
    <definedName name="nfyz" localSheetId="0">'2012'!nfyz</definedName>
    <definedName name="nfyz" localSheetId="1">'2012 (РГ)'!nfyz</definedName>
    <definedName name="nfyz" localSheetId="2">'2013-17'!nfyz</definedName>
    <definedName name="nfyz">[0]!nfyz</definedName>
    <definedName name="o" localSheetId="0">'2012'!o</definedName>
    <definedName name="o" localSheetId="1">'2012 (РГ)'!o</definedName>
    <definedName name="o" localSheetId="2">'2013-17'!o</definedName>
    <definedName name="o">[0]!o</definedName>
    <definedName name="öó" localSheetId="0">'2012'!öó</definedName>
    <definedName name="öó" localSheetId="1">'2012 (РГ)'!öó</definedName>
    <definedName name="öó" localSheetId="2">'2013-17'!öó</definedName>
    <definedName name="öó">[0]!öó</definedName>
    <definedName name="ORG10" localSheetId="0">'2012'!$D$6:$N$61</definedName>
    <definedName name="ORG10" localSheetId="1">'2012 (РГ)'!$D$6:$N$61</definedName>
    <definedName name="ORG10" localSheetId="2">'2013-17'!$D$5:$N$60</definedName>
    <definedName name="ORG11" localSheetId="0">'2012'!#REF!</definedName>
    <definedName name="ORG11" localSheetId="1">'2012 (РГ)'!#REF!</definedName>
    <definedName name="ORG11" localSheetId="2">'2013-17'!#REF!</definedName>
    <definedName name="ORG11">'[5]2011'!#REF!</definedName>
    <definedName name="ORG12" localSheetId="0">'2012'!#REF!</definedName>
    <definedName name="ORG12" localSheetId="1">'2012 (РГ)'!#REF!</definedName>
    <definedName name="ORG12" localSheetId="2">'2013-17'!#REF!</definedName>
    <definedName name="ORG12">'[5]2011'!#REF!</definedName>
    <definedName name="ORG13" localSheetId="0">'2012'!#REF!</definedName>
    <definedName name="ORG13" localSheetId="1">'2012 (РГ)'!#REF!</definedName>
    <definedName name="ORG13" localSheetId="2">'2013-17'!#REF!</definedName>
    <definedName name="ORG13">'[5]2011'!#REF!</definedName>
    <definedName name="ORG14" localSheetId="0">'2012'!#REF!</definedName>
    <definedName name="ORG14" localSheetId="1">'2012 (РГ)'!#REF!</definedName>
    <definedName name="ORG14" localSheetId="2">'2013-17'!#REF!</definedName>
    <definedName name="ORG14">'[5]2011'!#REF!</definedName>
    <definedName name="ORG15" localSheetId="0">'2012'!#REF!</definedName>
    <definedName name="ORG15" localSheetId="1">'2012 (РГ)'!#REF!</definedName>
    <definedName name="ORG15" localSheetId="2">'2013-17'!#REF!</definedName>
    <definedName name="ORG15">'[5]2011'!#REF!</definedName>
    <definedName name="P1_dip" hidden="1">'[8]FST5'!$G$167:$G$172,'[8]FST5'!$G$174:$G$175,'[8]FST5'!$G$177:$G$180,'[8]FST5'!$G$182,'[8]FST5'!$G$184:$G$188,'[8]FST5'!$G$190,'[8]FST5'!$G$192:$G$194</definedName>
    <definedName name="P1_eso" hidden="1">'[8]FST5'!$G$167:$G$172,'[8]FST5'!$G$174:$G$175,'[8]FST5'!$G$177:$G$180,'[8]FST5'!$G$182,'[8]FST5'!$G$184:$G$188,'[8]FST5'!$G$190,'[8]FST5'!$G$192:$G$194</definedName>
    <definedName name="P1_ESO_PROT" localSheetId="1" hidden="1">'[6]ЭСО'!#REF!,'[6]ЭСО'!#REF!,'[6]ЭСО'!$G$7:$G$15,'[6]ЭСО'!#REF!,'[6]ЭСО'!$G$20:$G$22,'[6]ЭСО'!$G$24:$G$26,'[6]ЭСО'!$G$29:$G$30,'[6]ЭСО'!$G$33:$G$33</definedName>
    <definedName name="P1_ESO_PROT" localSheetId="2" hidden="1">'[6]ЭСО'!#REF!,'[6]ЭСО'!#REF!,'[6]ЭСО'!$G$7:$G$15,'[6]ЭСО'!#REF!,'[6]ЭСО'!$G$20:$G$22,'[6]ЭСО'!$G$24:$G$26,'[6]ЭСО'!$G$29:$G$30,'[6]ЭСО'!$G$33:$G$33</definedName>
    <definedName name="P1_ESO_PROT" hidden="1">'[6]ЭСО'!#REF!,'[6]ЭСО'!#REF!,'[6]ЭСО'!$G$7:$G$15,'[6]ЭСО'!#REF!,'[6]ЭСО'!$G$20:$G$22,'[6]ЭСО'!$G$24:$G$26,'[6]ЭСО'!$G$29:$G$30,'[6]ЭСО'!$G$33:$G$33</definedName>
    <definedName name="P1_net" hidden="1">'[8]FST5'!$G$118:$G$123,'[8]FST5'!$G$125:$G$126,'[8]FST5'!$G$128:$G$131,'[8]FST5'!$G$133,'[8]FST5'!$G$135:$G$139,'[8]FST5'!$G$141,'[8]FST5'!$G$143:$G$145</definedName>
    <definedName name="P1_SBT_PROT" localSheetId="1" hidden="1">'[6]сбыт'!#REF!,'[6]сбыт'!#REF!,'[6]сбыт'!#REF!,'[6]сбыт'!#REF!,'[6]сбыт'!#REF!,'[6]сбыт'!#REF!,'[6]сбыт'!#REF!</definedName>
    <definedName name="P1_SBT_PROT" localSheetId="2" hidden="1">'[6]сбыт'!#REF!,'[6]сбыт'!#REF!,'[6]сбыт'!#REF!,'[6]сбыт'!#REF!,'[6]сбыт'!#REF!,'[6]сбыт'!#REF!,'[6]сбыт'!#REF!</definedName>
    <definedName name="P1_SBT_PROT" hidden="1">'[6]сбыт'!#REF!,'[6]сбыт'!#REF!,'[6]сбыт'!#REF!,'[6]сбыт'!#REF!,'[6]сбыт'!#REF!,'[6]сбыт'!#REF!,'[6]сбыт'!#REF!</definedName>
    <definedName name="P1_SC_CLR" hidden="1">#REF!,#REF!,#REF!,#REF!,#REF!</definedName>
    <definedName name="P1_SCOPE_CORR" localSheetId="1" hidden="1">#REF!,#REF!,#REF!,#REF!,#REF!,#REF!,#REF!</definedName>
    <definedName name="P1_SCOPE_CORR" localSheetId="2" hidden="1">#REF!,#REF!,#REF!,#REF!,#REF!,#REF!,#REF!</definedName>
    <definedName name="P1_SCOPE_CORR" hidden="1">#REF!,#REF!,#REF!,#REF!,#REF!,#REF!,#REF!</definedName>
    <definedName name="P1_SCOPE_FLOAD" hidden="1">'[6]Ген. не уч. ОРЭМ'!$F$33:$F$36,'[6]Ген. не уч. ОРЭМ'!$F$38:$F$43,'[6]Ген. не уч. ОРЭМ'!$F$45:$F$45,'[6]Ген. не уч. ОРЭМ'!$F$47:$F$47,'[6]Ген. не уч. ОРЭМ'!$F$49:$F$49,'[6]Ген. не уч. ОРЭМ'!$F$51:$F$51</definedName>
    <definedName name="P1_SCOPE_FRML" hidden="1">'[6]Ген. не уч. ОРЭМ'!$F$18:$F$26,'[6]Ген. не уч. ОРЭМ'!$F$28:$F$29,'[6]Ген. не уч. ОРЭМ'!$F$31:$F$31,'[6]Ген. не уч. ОРЭМ'!$F$33:$F$35,'[6]Ген. не уч. ОРЭМ'!$F$38:$F$42,'[6]Ген. не уч. ОРЭМ'!$F$45:$F$45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localSheetId="1" hidden="1">[0]!P2_SCOPE_FULL_LOAD,[0]!P3_SCOPE_FULL_LOAD,[0]!P4_SCOPE_FULL_LOAD,[0]!P5_SCOPE_FULL_LOAD,[0]!P6_SCOPE_FULL_LOAD,[0]!P7_SCOPE_FULL_LOAD,[0]!P8_SCOPE_FULL_LOAD</definedName>
    <definedName name="P16_SCOPE_FULL_LOAD" localSheetId="2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[0]!P9_SCOPE_FULL_LOAD,P10_SCOPE_FULL_LOAD,P11_SCOPE_FULL_LOAD,P12_SCOPE_FULL_LOAD,P13_SCOPE_FULL_LOAD,P14_SCOPE_FULL_LOAD,P15_SCOPE_FULL_LOAD</definedName>
    <definedName name="P17_SCOPE_FULL_LOAD" localSheetId="1" hidden="1">[0]!P9_SCOPE_FULL_LOAD,P10_SCOPE_FULL_LOAD,P11_SCOPE_FULL_LOAD,P12_SCOPE_FULL_LOAD,P13_SCOPE_FULL_LOAD,P14_SCOPE_FULL_LOAD,P15_SCOPE_FULL_LOAD</definedName>
    <definedName name="P17_SCOPE_FULL_LOAD" localSheetId="2" hidden="1">[0]!P9_SCOPE_FULL_LOAD,P10_SCOPE_FULL_LOAD,P11_SCOPE_FULL_LOAD,P12_SCOPE_FULL_LOAD,P13_SCOPE_FULL_LOAD,P14_SCOPE_FULL_LOAD,P15_SCOPE_FULL_LOAD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'[8]FST5'!$G$100:$G$116,'[8]FST5'!$G$118:$G$123,'[8]FST5'!$G$125:$G$126,'[8]FST5'!$G$128:$G$131,'[8]FST5'!$G$133,'[8]FST5'!$G$135:$G$139,'[8]FST5'!$G$141</definedName>
    <definedName name="P2_SC_CLR" hidden="1">#REF!,#REF!,#REF!,#REF!,#REF!</definedName>
    <definedName name="P2_SCOPE_CORR" localSheetId="1" hidden="1">#REF!,#REF!,#REF!,#REF!,#REF!,#REF!,#REF!,#REF!</definedName>
    <definedName name="P2_SCOPE_CORR" localSheetId="2" hidden="1">#REF!,#REF!,#REF!,#REF!,#REF!,#REF!,#REF!,#REF!</definedName>
    <definedName name="P2_SCOPE_CORR" hidden="1">#REF!,#REF!,#REF!,#REF!,#REF!,#REF!,#REF!,#REF!</definedName>
    <definedName name="P3_dip" hidden="1">'[8]FST5'!$G$143:$G$145,'[8]FST5'!$G$214:$G$217,'[8]FST5'!$G$219:$G$224,'[8]FST5'!$G$226,'[8]FST5'!$G$228,'[8]FST5'!$G$230,'[8]FST5'!$G$232,'[8]FST5'!$G$197:$G$212</definedName>
    <definedName name="P4_dip" hidden="1">'[8]FST5'!$G$70:$G$75,'[8]FST5'!$G$77:$G$78,'[8]FST5'!$G$80:$G$83,'[8]FST5'!$G$85,'[8]FST5'!$G$87:$G$91,'[8]FST5'!$G$93,'[8]FST5'!$G$95:$G$97,'[8]FST5'!$G$52:$G$68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q11" localSheetId="0">'2012'!q11</definedName>
    <definedName name="q11" localSheetId="1">'2012 (РГ)'!q11</definedName>
    <definedName name="q11" localSheetId="2">'2013-17'!q11</definedName>
    <definedName name="q11">[0]!q11</definedName>
    <definedName name="q15" localSheetId="0">'2012'!q15</definedName>
    <definedName name="q15" localSheetId="1">'2012 (РГ)'!q15</definedName>
    <definedName name="q15" localSheetId="2">'2013-17'!q15</definedName>
    <definedName name="q15">[0]!q15</definedName>
    <definedName name="q17" localSheetId="0">'2012'!q17</definedName>
    <definedName name="q17" localSheetId="1">'2012 (РГ)'!q17</definedName>
    <definedName name="q17" localSheetId="2">'2013-17'!q17</definedName>
    <definedName name="q17">[0]!q17</definedName>
    <definedName name="q2" localSheetId="0">'2012'!q2</definedName>
    <definedName name="q2" localSheetId="1">'2012 (РГ)'!q2</definedName>
    <definedName name="q2" localSheetId="2">'2013-17'!q2</definedName>
    <definedName name="q2">[0]!q2</definedName>
    <definedName name="q3" localSheetId="0">'2012'!q3</definedName>
    <definedName name="q3" localSheetId="1">'2012 (РГ)'!q3</definedName>
    <definedName name="q3" localSheetId="2">'2013-17'!q3</definedName>
    <definedName name="q3">[0]!q3</definedName>
    <definedName name="q4" localSheetId="0">'2012'!q4</definedName>
    <definedName name="q4" localSheetId="1">'2012 (РГ)'!q4</definedName>
    <definedName name="q4" localSheetId="2">'2013-17'!q4</definedName>
    <definedName name="q4">[0]!q4</definedName>
    <definedName name="q5" localSheetId="0">'2012'!q5</definedName>
    <definedName name="q5" localSheetId="1">'2012 (РГ)'!q5</definedName>
    <definedName name="q5" localSheetId="2">'2013-17'!q5</definedName>
    <definedName name="q5">[0]!q5</definedName>
    <definedName name="q6" localSheetId="0">'2012'!q6</definedName>
    <definedName name="q6" localSheetId="1">'2012 (РГ)'!q6</definedName>
    <definedName name="q6" localSheetId="2">'2013-17'!q6</definedName>
    <definedName name="q6">[0]!q6</definedName>
    <definedName name="q7" localSheetId="0">'2012'!q7</definedName>
    <definedName name="q7" localSheetId="1">'2012 (РГ)'!q7</definedName>
    <definedName name="q7" localSheetId="2">'2013-17'!q7</definedName>
    <definedName name="q7">[0]!q7</definedName>
    <definedName name="q8" localSheetId="0">'2012'!q8</definedName>
    <definedName name="q8" localSheetId="1">'2012 (РГ)'!q8</definedName>
    <definedName name="q8" localSheetId="2">'2013-17'!q8</definedName>
    <definedName name="q8">[0]!q8</definedName>
    <definedName name="q9" localSheetId="0">'2012'!q9</definedName>
    <definedName name="q9" localSheetId="1">'2012 (РГ)'!q9</definedName>
    <definedName name="q9" localSheetId="2">'2013-17'!q9</definedName>
    <definedName name="q9">[0]!q9</definedName>
    <definedName name="RAB10" localSheetId="0">'2012'!#REF!</definedName>
    <definedName name="RAB10" localSheetId="1">'2012 (РГ)'!#REF!</definedName>
    <definedName name="RAB10" localSheetId="2">'2013-17'!#REF!</definedName>
    <definedName name="RAB10">'[5]2011'!#REF!</definedName>
    <definedName name="RAB11" localSheetId="0">'2012'!#REF!</definedName>
    <definedName name="RAB11" localSheetId="1">'2012 (РГ)'!#REF!</definedName>
    <definedName name="RAB11" localSheetId="2">'2013-17'!#REF!</definedName>
    <definedName name="RAB11">'[5]2011'!#REF!</definedName>
    <definedName name="RAB12" localSheetId="0">'2012'!#REF!</definedName>
    <definedName name="RAB12" localSheetId="1">'2012 (РГ)'!#REF!</definedName>
    <definedName name="RAB12" localSheetId="2">'2013-17'!#REF!</definedName>
    <definedName name="RAB12">'[5]2011'!#REF!</definedName>
    <definedName name="RAB13" localSheetId="0">'2012'!#REF!</definedName>
    <definedName name="RAB13" localSheetId="1">'2012 (РГ)'!#REF!</definedName>
    <definedName name="RAB13" localSheetId="2">'2013-17'!#REF!</definedName>
    <definedName name="RAB13">'[5]2011'!#REF!</definedName>
    <definedName name="RAB14" localSheetId="0">'2012'!#REF!</definedName>
    <definedName name="RAB14" localSheetId="1">'2012 (РГ)'!#REF!</definedName>
    <definedName name="RAB14" localSheetId="2">'2013-17'!#REF!</definedName>
    <definedName name="RAB14">'[5]2011'!#REF!</definedName>
    <definedName name="RAB15" localSheetId="0">'2012'!#REF!</definedName>
    <definedName name="RAB15" localSheetId="1">'2012 (РГ)'!#REF!</definedName>
    <definedName name="RAB15" localSheetId="2">'2013-17'!#REF!</definedName>
    <definedName name="RAB15">'[5]2011'!#REF!</definedName>
    <definedName name="REG_PROT">'[7]regs'!$H$18:$H$23,'[7]regs'!$H$25:$H$26,'[7]regs'!$H$28:$H$28,'[7]regs'!$H$30:$H$32,'[7]regs'!$H$35:$H$39,'[7]regs'!$H$46:$H$46,'[7]regs'!$H$13:$H$16</definedName>
    <definedName name="regions">'[7]regs'!$A$1:$A$87</definedName>
    <definedName name="rr" localSheetId="0">'2012'!rr</definedName>
    <definedName name="rr" localSheetId="1">'2012 (РГ)'!rr</definedName>
    <definedName name="rr" localSheetId="2">'2013-17'!rr</definedName>
    <definedName name="rr">[0]!rr</definedName>
    <definedName name="ŕŕ" localSheetId="0">'2012'!ŕŕ</definedName>
    <definedName name="ŕŕ" localSheetId="1">'2012 (РГ)'!ŕŕ</definedName>
    <definedName name="ŕŕ" localSheetId="2">'2013-17'!ŕŕ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'2012'!P1_SCOPE_16_PRT,'2012'!P2_SCOPE_16_PRT</definedName>
    <definedName name="SCOPE_16_PRT" localSheetId="1">'2012 (РГ)'!P1_SCOPE_16_PRT,'2012 (РГ)'!P2_SCOPE_16_PRT</definedName>
    <definedName name="SCOPE_16_PRT" localSheetId="2">'2013-17'!P1_SCOPE_16_PRT,'2013-17'!P2_SCOPE_16_PRT</definedName>
    <definedName name="SCOPE_16_PRT">P1_SCOPE_16_PRT,P2_SCOPE_16_PRT</definedName>
    <definedName name="SCOPE_FLOAD" localSheetId="0">'[6]Ген. не уч. ОРЭМ'!$F$13:$F$31,P1_SCOPE_FLOAD</definedName>
    <definedName name="SCOPE_FLOAD" localSheetId="1">'[6]Ген. не уч. ОРЭМ'!$F$13:$F$31,[0]!P1_SCOPE_FLOAD</definedName>
    <definedName name="SCOPE_FLOAD" localSheetId="2">'[6]Ген. не уч. ОРЭМ'!$F$13:$F$31,[0]!P1_SCOPE_FLOAD</definedName>
    <definedName name="SCOPE_FLOAD">'[6]Ген. не уч. ОРЭМ'!$F$13:$F$31,P1_SCOPE_FLOAD</definedName>
    <definedName name="SCOPE_FRML" localSheetId="0">'[6]Ген. не уч. ОРЭМ'!$F$49:$F$49,'[6]Ген. не уч. ОРЭМ'!$F$13:$F$16,P1_SCOPE_FRML</definedName>
    <definedName name="SCOPE_FRML" localSheetId="1">'[6]Ген. не уч. ОРЭМ'!$F$49:$F$49,'[6]Ген. не уч. ОРЭМ'!$F$13:$F$16,[0]!P1_SCOPE_FRML</definedName>
    <definedName name="SCOPE_FRML" localSheetId="2">'[6]Ген. не уч. ОРЭМ'!$F$49:$F$49,'[6]Ген. не уч. ОРЭМ'!$F$13:$F$16,[0]!P1_SCOPE_FRML</definedName>
    <definedName name="SCOPE_FRML">'[6]Ген. не уч. ОРЭМ'!$F$49:$F$49,'[6]Ген. не уч. ОРЭМ'!$F$13:$F$16,P1_SCOPE_FRML</definedName>
    <definedName name="SCOPE_FULL_LOAD" localSheetId="0">'2012'!P16_SCOPE_FULL_LOAD,'2012'!P17_SCOPE_FULL_LOAD</definedName>
    <definedName name="SCOPE_FULL_LOAD" localSheetId="1">'2012 (РГ)'!P16_SCOPE_FULL_LOAD,'2012 (РГ)'!P17_SCOPE_FULL_LOAD</definedName>
    <definedName name="SCOPE_FULL_LOAD" localSheetId="2">'2013-17'!P16_SCOPE_FULL_LOAD,'2013-17'!P17_SCOPE_FULL_LOAD</definedName>
    <definedName name="SCOPE_FULL_LOAD">[0]!P16_SCOPE_FULL_LOAD,[0]!P17_SCOPE_FULL_LOAD</definedName>
    <definedName name="SCOPE_NOTIND" localSheetId="0">[0]!P1_SCOPE_NOTIND,[0]!P2_SCOPE_NOTIND,[0]!P3_SCOPE_NOTIND,[0]!P4_SCOPE_NOTIND,[0]!P5_SCOPE_NOTIND,[0]!P6_SCOPE_NOTIND,[0]!P7_SCOPE_NOTIND,[0]!P8_SCOPE_NOTIND</definedName>
    <definedName name="SCOPE_NOTIND" localSheetId="1">[0]!P1_SCOPE_NOTIND,[0]!P2_SCOPE_NOTIND,[0]!P3_SCOPE_NOTIND,[0]!P4_SCOPE_NOTIND,[0]!P5_SCOPE_NOTIND,[0]!P6_SCOPE_NOTIND,[0]!P7_SCOPE_NOTIND,[0]!P8_SCOPE_NOTIND</definedName>
    <definedName name="SCOPE_NOTIND" localSheetId="2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[0]!P4_SCOPE_NotInd2,[0]!P5_SCOPE_NotInd2,[0]!P6_SCOPE_NotInd2,[0]!P7_SCOPE_NotInd2</definedName>
    <definedName name="SCOPE_NotInd2" localSheetId="1">[0]!P4_SCOPE_NotInd2,[0]!P5_SCOPE_NotInd2,[0]!P6_SCOPE_NotInd2,[0]!P7_SCOPE_NotInd2</definedName>
    <definedName name="SCOPE_NotInd2" localSheetId="2">[0]!P4_SCOPE_NotInd2,[0]!P5_SCOPE_NotInd2,[0]!P6_SCOPE_NotInd2,[0]!P7_SCOPE_NotInd2</definedName>
    <definedName name="SCOPE_NotInd2">[0]!P4_SCOPE_NotInd2,[0]!P5_SCOPE_NotInd2,[0]!P6_SCOPE_NotInd2,[0]!P7_SCOPE_NotInd2</definedName>
    <definedName name="SCOPE_PER_PRT" localSheetId="0">'2012'!P5_SCOPE_PER_PRT,'2012'!P6_SCOPE_PER_PRT,'2012'!P7_SCOPE_PER_PRT,'2012'!P8_SCOPE_PER_PRT</definedName>
    <definedName name="SCOPE_PER_PRT" localSheetId="1">'2012 (РГ)'!P5_SCOPE_PER_PRT,'2012 (РГ)'!P6_SCOPE_PER_PRT,'2012 (РГ)'!P7_SCOPE_PER_PRT,'2012 (РГ)'!P8_SCOPE_PER_PRT</definedName>
    <definedName name="SCOPE_PER_PRT" localSheetId="2">'2013-17'!P5_SCOPE_PER_PRT,'2013-17'!P6_SCOPE_PER_PRT,'2013-17'!P7_SCOPE_PER_PRT,'2013-17'!P8_SCOPE_PER_PRT</definedName>
    <definedName name="SCOPE_PER_PRT">P5_SCOPE_PER_PRT,P6_SCOPE_PER_PRT,P7_SCOPE_PER_PRT,P8_SCOPE_PER_PRT</definedName>
    <definedName name="SCOPE_SETLD">#REF!</definedName>
    <definedName name="SCOPE_SV_PRT" localSheetId="0">'2012'!P1_SCOPE_SV_PRT,'2012'!P2_SCOPE_SV_PRT,'2012'!P3_SCOPE_SV_PRT</definedName>
    <definedName name="SCOPE_SV_PRT" localSheetId="1">'2012 (РГ)'!P1_SCOPE_SV_PRT,'2012 (РГ)'!P2_SCOPE_SV_PRT,'2012 (РГ)'!P3_SCOPE_SV_PRT</definedName>
    <definedName name="SCOPE_SV_PRT" localSheetId="2">'2013-17'!P1_SCOPE_SV_PRT,'2013-17'!P2_SCOPE_SV_PRT,'2013-17'!P3_SCOPE_SV_PRT</definedName>
    <definedName name="SCOPE_SV_PRT">P1_SCOPE_SV_PRT,P2_SCOPE_SV_PRT,P3_SCOPE_SV_PRT</definedName>
    <definedName name="SCOPE_SVOD">'[6]Свод'!$K$34,'[6]Свод'!$D$4:$K$31</definedName>
    <definedName name="SET_PROT" localSheetId="0">#REF!,#REF!,#REF!,#REF!,#REF!,P1_SET_PROT</definedName>
    <definedName name="SET_PROT" localSheetId="1">#REF!,#REF!,#REF!,#REF!,#REF!,'2012 (РГ)'!P1_SET_PROT</definedName>
    <definedName name="SET_PROT" localSheetId="2">#REF!,#REF!,#REF!,#REF!,#REF!,'2013-17'!P1_SET_PROT</definedName>
    <definedName name="SET_PROT">#REF!,#REF!,#REF!,#REF!,#REF!,P1_SET_PROT</definedName>
    <definedName name="SET_PRT" localSheetId="0">#REF!,#REF!,#REF!,#REF!,P1_SET_PRT</definedName>
    <definedName name="SET_PRT" localSheetId="1">#REF!,#REF!,#REF!,#REF!,'2012 (РГ)'!P1_SET_PRT</definedName>
    <definedName name="SET_PRT" localSheetId="2">#REF!,#REF!,#REF!,#REF!,'2013-17'!P1_SET_PRT</definedName>
    <definedName name="SET_PRT">#REF!,#REF!,#REF!,#REF!,P1_SET_PRT</definedName>
    <definedName name="SETcom" localSheetId="1">#REF!</definedName>
    <definedName name="SETcom" localSheetId="2">#REF!</definedName>
    <definedName name="SETcom">#REF!</definedName>
    <definedName name="Sheet2?prefix?">"H"</definedName>
    <definedName name="T1_Protect" localSheetId="0">P15_T1_Protect,P16_T1_Protect,P17_T1_Protect,P18_T1_Protect,'2012'!P19_T1_Protect</definedName>
    <definedName name="T1_Protect" localSheetId="1">P15_T1_Protect,P16_T1_Protect,P17_T1_Protect,P18_T1_Protect,'2012 (РГ)'!P19_T1_Protect</definedName>
    <definedName name="T1_Protect" localSheetId="2">P15_T1_Protect,P16_T1_Protect,P17_T1_Protect,P18_T1_Protect,'2013-17'!P19_T1_Protect</definedName>
    <definedName name="T1_Protect">P15_T1_Protect,P16_T1_Protect,P17_T1_Protect,P18_T1_Protect,P19_T1_Protect</definedName>
    <definedName name="T11?Data">#N/A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 localSheetId="2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2.1?Data">#N/A</definedName>
    <definedName name="T2.1?Protection" localSheetId="0">'2012'!P6_T2.1?Protection</definedName>
    <definedName name="T2.1?Protection" localSheetId="1">'2012 (РГ)'!P6_T2.1?Protection</definedName>
    <definedName name="T2.1?Protection" localSheetId="2">'2013-17'!P6_T2.1?Protection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 localSheetId="2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 localSheetId="2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 localSheetId="2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P9_T28_Protection,P10_T28_Protection,P11_T28_Protection,'2012'!P12_T28_Protection</definedName>
    <definedName name="T28_Protection" localSheetId="1">P9_T28_Protection,P10_T28_Protection,P11_T28_Protection,'2012 (РГ)'!P12_T28_Protection</definedName>
    <definedName name="T28_Protection" localSheetId="2">P9_T28_Protection,P10_T28_Protection,P11_T28_Protection,'2013-17'!P12_T28_Protection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7?Data">#N/A</definedName>
    <definedName name="upr" localSheetId="0">'2012'!upr</definedName>
    <definedName name="upr" localSheetId="1">'2012 (РГ)'!upr</definedName>
    <definedName name="upr" localSheetId="2">'2013-17'!upr</definedName>
    <definedName name="upr">[0]!upr</definedName>
    <definedName name="ůůů" localSheetId="0">'2012'!ůůů</definedName>
    <definedName name="ůůů" localSheetId="1">'2012 (РГ)'!ůůů</definedName>
    <definedName name="ůůů" localSheetId="2">'2013-17'!ůůů</definedName>
    <definedName name="ůůů">[0]!ůůů</definedName>
    <definedName name="VV" localSheetId="0">'2012'!VV</definedName>
    <definedName name="VV" localSheetId="1">'2012 (РГ)'!VV</definedName>
    <definedName name="VV" localSheetId="2">'2013-17'!VV</definedName>
    <definedName name="VV">[0]!VV</definedName>
    <definedName name="we" localSheetId="0">'2012'!we</definedName>
    <definedName name="we" localSheetId="1">'2012 (РГ)'!we</definedName>
    <definedName name="we" localSheetId="2">'2013-17'!we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а" localSheetId="0">'2012'!аа</definedName>
    <definedName name="аа" localSheetId="1">'2012 (РГ)'!аа</definedName>
    <definedName name="аа" localSheetId="2">'2013-17'!аа</definedName>
    <definedName name="аа">[0]!аа</definedName>
    <definedName name="АААААААА" localSheetId="0">'2012'!АААААААА</definedName>
    <definedName name="АААААААА" localSheetId="1">'2012 (РГ)'!АААААААА</definedName>
    <definedName name="АААААААА" localSheetId="2">'2013-17'!АААААААА</definedName>
    <definedName name="АААААААА">[0]!АААААААА</definedName>
    <definedName name="ав" localSheetId="0">'2012'!ав</definedName>
    <definedName name="ав" localSheetId="1">'2012 (РГ)'!ав</definedName>
    <definedName name="ав" localSheetId="2">'2013-17'!ав</definedName>
    <definedName name="ав">[0]!ав</definedName>
    <definedName name="ап" localSheetId="0">'2012'!ап</definedName>
    <definedName name="ап" localSheetId="1">'2012 (РГ)'!ап</definedName>
    <definedName name="ап" localSheetId="2">'2013-17'!ап</definedName>
    <definedName name="ап">[0]!ап</definedName>
    <definedName name="аяыпамыпмипи" localSheetId="0">'2012'!аяыпамыпмипи</definedName>
    <definedName name="аяыпамыпмипи" localSheetId="1">'2012 (РГ)'!аяыпамыпмипи</definedName>
    <definedName name="аяыпамыпмипи" localSheetId="2">'2013-17'!аяыпамыпмипи</definedName>
    <definedName name="аяыпамыпмипи">[0]!аяыпамыпмипи</definedName>
    <definedName name="бб" localSheetId="0">'2012'!бб</definedName>
    <definedName name="бб" localSheetId="1">'2012 (РГ)'!бб</definedName>
    <definedName name="бб" localSheetId="2">'2013-17'!бб</definedName>
    <definedName name="бб">[0]!бб</definedName>
    <definedName name="в" localSheetId="0">'2012'!в</definedName>
    <definedName name="в" localSheetId="1">'2012 (РГ)'!в</definedName>
    <definedName name="в" localSheetId="2">'2013-17'!в</definedName>
    <definedName name="в">[0]!в</definedName>
    <definedName name="в23ё" localSheetId="0">'2012'!в23ё</definedName>
    <definedName name="в23ё" localSheetId="1">'2012 (РГ)'!в23ё</definedName>
    <definedName name="в23ё" localSheetId="2">'2013-17'!в23ё</definedName>
    <definedName name="в23ё">[0]!в23ё</definedName>
    <definedName name="вап" localSheetId="0">'2012'!вап</definedName>
    <definedName name="вап" localSheetId="1">'2012 (РГ)'!вап</definedName>
    <definedName name="вап" localSheetId="2">'2013-17'!вап</definedName>
    <definedName name="вап">[0]!вап</definedName>
    <definedName name="Вар.их" localSheetId="0">'2012'!Вар.их</definedName>
    <definedName name="Вар.их" localSheetId="1">'2012 (РГ)'!Вар.их</definedName>
    <definedName name="Вар.их" localSheetId="2">'2013-17'!Вар.их</definedName>
    <definedName name="Вар.их">[0]!Вар.их</definedName>
    <definedName name="Вар.КАЛМЭ" localSheetId="0">'2012'!Вар.КАЛМЭ</definedName>
    <definedName name="Вар.КАЛМЭ" localSheetId="1">'2012 (РГ)'!Вар.КАЛМЭ</definedName>
    <definedName name="Вар.КАЛМЭ" localSheetId="2">'2013-17'!Вар.КАЛМЭ</definedName>
    <definedName name="Вар.КАЛМЭ">[0]!Вар.КАЛМЭ</definedName>
    <definedName name="вв" localSheetId="0">'2012'!вв</definedName>
    <definedName name="вв" localSheetId="1">'2012 (РГ)'!вв</definedName>
    <definedName name="вв" localSheetId="2">'2013-17'!вв</definedName>
    <definedName name="вв">[0]!вв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'2012'!вм</definedName>
    <definedName name="вм" localSheetId="1">'2012 (РГ)'!вм</definedName>
    <definedName name="вм" localSheetId="2">'2013-17'!вм</definedName>
    <definedName name="вм">[0]!вм</definedName>
    <definedName name="вмивртвр" localSheetId="0">'2012'!вмивртвр</definedName>
    <definedName name="вмивртвр" localSheetId="1">'2012 (РГ)'!вмивртвр</definedName>
    <definedName name="вмивртвр" localSheetId="2">'2013-17'!вмивртвр</definedName>
    <definedName name="вмивртвр">[0]!вмивртвр</definedName>
    <definedName name="вртт" localSheetId="0">'2012'!вртт</definedName>
    <definedName name="вртт" localSheetId="1">'2012 (РГ)'!вртт</definedName>
    <definedName name="вртт" localSheetId="2">'2013-17'!вртт</definedName>
    <definedName name="вртт">[0]!вртт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'2012'!гнлзщ</definedName>
    <definedName name="гнлзщ" localSheetId="1">'2012 (РГ)'!гнлзщ</definedName>
    <definedName name="гнлзщ" localSheetId="2">'2013-17'!гнлзщ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ж" localSheetId="0">'2012'!дж</definedName>
    <definedName name="дж" localSheetId="1">'2012 (РГ)'!дж</definedName>
    <definedName name="дж" localSheetId="2">'2013-17'!дж</definedName>
    <definedName name="дж">[0]!дж</definedName>
    <definedName name="доопатмо" localSheetId="0">'2012'!доопатмо</definedName>
    <definedName name="доопатмо" localSheetId="1">'2012 (РГ)'!доопатмо</definedName>
    <definedName name="доопатмо" localSheetId="2">'2013-17'!доопатмо</definedName>
    <definedName name="доопатмо">[0]!доопатмо</definedName>
    <definedName name="Дополнение" localSheetId="0">'2012'!Дополнение</definedName>
    <definedName name="Дополнение" localSheetId="1">'2012 (РГ)'!Дополнение</definedName>
    <definedName name="Дополнение" localSheetId="2">'2013-17'!Дополнение</definedName>
    <definedName name="Дополнение">[0]!Дополнение</definedName>
    <definedName name="еще" localSheetId="0">'2012'!еще</definedName>
    <definedName name="еще" localSheetId="1">'2012 (РГ)'!еще</definedName>
    <definedName name="еще" localSheetId="2">'2013-17'!еще</definedName>
    <definedName name="еще">[0]!еще</definedName>
    <definedName name="ж" localSheetId="0">'2012'!ж</definedName>
    <definedName name="ж" localSheetId="1">'2012 (РГ)'!ж</definedName>
    <definedName name="ж" localSheetId="2">'2013-17'!ж</definedName>
    <definedName name="ж">[0]!ж</definedName>
    <definedName name="жд" localSheetId="0">'2012'!жд</definedName>
    <definedName name="жд" localSheetId="1">'2012 (РГ)'!жд</definedName>
    <definedName name="жд" localSheetId="2">'2013-17'!жд</definedName>
    <definedName name="жд">[0]!жд</definedName>
    <definedName name="й" localSheetId="0">'2012'!й</definedName>
    <definedName name="й" localSheetId="1">'2012 (РГ)'!й</definedName>
    <definedName name="й" localSheetId="2">'2013-17'!й</definedName>
    <definedName name="й">[0]!й</definedName>
    <definedName name="ий" localSheetId="0">'2012'!ий</definedName>
    <definedName name="ий" localSheetId="1">'2012 (РГ)'!ий</definedName>
    <definedName name="ий" localSheetId="2">'2013-17'!ий</definedName>
    <definedName name="ий">[0]!ий</definedName>
    <definedName name="йй" localSheetId="0">'2012'!йй</definedName>
    <definedName name="йй" localSheetId="1">'2012 (РГ)'!йй</definedName>
    <definedName name="йй" localSheetId="2">'2013-17'!йй</definedName>
    <definedName name="йй">[0]!йй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0">'2012'!йфц</definedName>
    <definedName name="йфц" localSheetId="1">'2012 (РГ)'!йфц</definedName>
    <definedName name="йфц" localSheetId="2">'2013-17'!йфц</definedName>
    <definedName name="йфц">[0]!йфц</definedName>
    <definedName name="йц" localSheetId="0">'2012'!йц</definedName>
    <definedName name="йц" localSheetId="1">'2012 (РГ)'!йц</definedName>
    <definedName name="йц" localSheetId="2">'2013-17'!йц</definedName>
    <definedName name="йц">[0]!йц</definedName>
    <definedName name="йцу" localSheetId="0">'2012'!йцу</definedName>
    <definedName name="йцу" localSheetId="1">'2012 (РГ)'!йцу</definedName>
    <definedName name="йцу" localSheetId="2">'2013-17'!йцу</definedName>
    <definedName name="йцу">[0]!йцу</definedName>
    <definedName name="ке" localSheetId="0">'2012'!ке</definedName>
    <definedName name="ке" localSheetId="1">'2012 (РГ)'!ке</definedName>
    <definedName name="ке" localSheetId="2">'2013-17'!ке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'2012'!компенсация</definedName>
    <definedName name="компенсация" localSheetId="1">'2012 (РГ)'!компенсация</definedName>
    <definedName name="компенсация" localSheetId="2">'2013-17'!компенсация</definedName>
    <definedName name="компенсация">[0]!компенсация</definedName>
    <definedName name="кп" localSheetId="0">'2012'!кп</definedName>
    <definedName name="кп" localSheetId="1">'2012 (РГ)'!кп</definedName>
    <definedName name="кп" localSheetId="2">'2013-17'!кп</definedName>
    <definedName name="кп">[0]!кп</definedName>
    <definedName name="кпнрг" localSheetId="0">'2012'!кпнрг</definedName>
    <definedName name="кпнрг" localSheetId="1">'2012 (РГ)'!кпнрг</definedName>
    <definedName name="кпнрг" localSheetId="2">'2013-17'!кпнрг</definedName>
    <definedName name="кпнрг">[0]!кпнрг</definedName>
    <definedName name="ктджщз" localSheetId="0">'2012'!ктджщз</definedName>
    <definedName name="ктджщз" localSheetId="1">'2012 (РГ)'!ктджщз</definedName>
    <definedName name="ктджщз" localSheetId="2">'2013-17'!ктджщз</definedName>
    <definedName name="ктджщз">[0]!ктджщз</definedName>
    <definedName name="лара" localSheetId="0">'2012'!лара</definedName>
    <definedName name="лара" localSheetId="1">'2012 (РГ)'!лара</definedName>
    <definedName name="лара" localSheetId="2">'2013-17'!лара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'2012'!ло</definedName>
    <definedName name="ло" localSheetId="1">'2012 (РГ)'!ло</definedName>
    <definedName name="ло" localSheetId="2">'2013-17'!ло</definedName>
    <definedName name="ло">[0]!ло</definedName>
    <definedName name="лор" localSheetId="0">'2012'!лор</definedName>
    <definedName name="лор" localSheetId="1">'2012 (РГ)'!лор</definedName>
    <definedName name="лор" localSheetId="2">'2013-17'!лор</definedName>
    <definedName name="лор">[0]!лор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ам" localSheetId="0">'2012'!мам</definedName>
    <definedName name="мам" localSheetId="1">'2012 (РГ)'!мам</definedName>
    <definedName name="мам" localSheetId="2">'2013-17'!мам</definedName>
    <definedName name="мам">[0]!мам</definedName>
    <definedName name="мым" localSheetId="0">'2012'!мым</definedName>
    <definedName name="мым" localSheetId="1">'2012 (РГ)'!мым</definedName>
    <definedName name="мым" localSheetId="2">'2013-17'!мым</definedName>
    <definedName name="мым">[0]!мым</definedName>
    <definedName name="нгг" localSheetId="0">'2012'!нгг</definedName>
    <definedName name="нгг" localSheetId="1">'2012 (РГ)'!нгг</definedName>
    <definedName name="нгг" localSheetId="2">'2013-17'!нгг</definedName>
    <definedName name="нгг">[0]!нгг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'2012'!$A$2:$N$75</definedName>
    <definedName name="_xlnm.Print_Area" localSheetId="1">'2012 (РГ)'!$A$2:$N$75</definedName>
    <definedName name="_xlnm.Print_Area" localSheetId="2">'2013-17'!$A$1:$N$74</definedName>
    <definedName name="олло" localSheetId="0">'2012'!олло</definedName>
    <definedName name="олло" localSheetId="1">'2012 (РГ)'!олло</definedName>
    <definedName name="олло" localSheetId="2">'2013-17'!олло</definedName>
    <definedName name="олло">[0]!олло</definedName>
    <definedName name="олс" localSheetId="0">'2012'!олс</definedName>
    <definedName name="олс" localSheetId="1">'2012 (РГ)'!олс</definedName>
    <definedName name="олс" localSheetId="2">'2013-17'!олс</definedName>
    <definedName name="олс">[0]!олс</definedName>
    <definedName name="ооо" localSheetId="0">'2012'!ооо</definedName>
    <definedName name="ооо" localSheetId="1">'2012 (РГ)'!ооо</definedName>
    <definedName name="ооо" localSheetId="2">'2013-17'!ооо</definedName>
    <definedName name="ооо">[0]!ооо</definedName>
    <definedName name="отпуск" localSheetId="0">'2012'!отпуск</definedName>
    <definedName name="отпуск" localSheetId="1">'2012 (РГ)'!отпуск</definedName>
    <definedName name="отпуск" localSheetId="2">'2013-17'!отпуск</definedName>
    <definedName name="отпуск">[0]!отпуск</definedName>
    <definedName name="план56" localSheetId="0">'2012'!план56</definedName>
    <definedName name="план56" localSheetId="1">'2012 (РГ)'!план56</definedName>
    <definedName name="план56" localSheetId="2">'2013-17'!план56</definedName>
    <definedName name="план56">[0]!план56</definedName>
    <definedName name="ПМС" localSheetId="0">'2012'!ПМС</definedName>
    <definedName name="ПМС" localSheetId="1">'2012 (РГ)'!ПМС</definedName>
    <definedName name="ПМС" localSheetId="2">'2013-17'!ПМС</definedName>
    <definedName name="ПМС">[0]!ПМС</definedName>
    <definedName name="ПМС1" localSheetId="0">'2012'!ПМС1</definedName>
    <definedName name="ПМС1" localSheetId="1">'2012 (РГ)'!ПМС1</definedName>
    <definedName name="ПМС1" localSheetId="2">'2013-17'!ПМС1</definedName>
    <definedName name="ПМС1">[0]!ПМС1</definedName>
    <definedName name="пппп" localSheetId="0">'2012'!пппп</definedName>
    <definedName name="пппп" localSheetId="1">'2012 (РГ)'!пппп</definedName>
    <definedName name="пппп" localSheetId="2">'2013-17'!пппп</definedName>
    <definedName name="пппп">[0]!пппп</definedName>
    <definedName name="пр" localSheetId="0">'2012'!пр</definedName>
    <definedName name="пр" localSheetId="1">'2012 (РГ)'!пр</definedName>
    <definedName name="пр" localSheetId="2">'2013-17'!пр</definedName>
    <definedName name="пр">[0]!пр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'2012'!рсср</definedName>
    <definedName name="рсср" localSheetId="1">'2012 (РГ)'!рсср</definedName>
    <definedName name="рсср" localSheetId="2">'2013-17'!рсср</definedName>
    <definedName name="рсср">[0]!рсср</definedName>
    <definedName name="с" localSheetId="0">'2012'!с</definedName>
    <definedName name="с" localSheetId="1">'2012 (РГ)'!с</definedName>
    <definedName name="с" localSheetId="2">'2013-17'!с</definedName>
    <definedName name="с">[0]!с</definedName>
    <definedName name="с1" localSheetId="0">'2012'!с1</definedName>
    <definedName name="с1" localSheetId="1">'2012 (РГ)'!с1</definedName>
    <definedName name="с1" localSheetId="2">'2013-17'!с1</definedName>
    <definedName name="с1">[0]!с1</definedName>
    <definedName name="сваеррта" localSheetId="0">'2012'!сваеррта</definedName>
    <definedName name="сваеррта" localSheetId="1">'2012 (РГ)'!сваеррта</definedName>
    <definedName name="сваеррта" localSheetId="2">'2013-17'!сваеррта</definedName>
    <definedName name="сваеррта">[0]!сваеррта</definedName>
    <definedName name="свмпвппв" localSheetId="0">'2012'!свмпвппв</definedName>
    <definedName name="свмпвппв" localSheetId="1">'2012 (РГ)'!свмпвппв</definedName>
    <definedName name="свмпвппв" localSheetId="2">'2013-17'!свмпвппв</definedName>
    <definedName name="свмпвппв">[0]!свмпвппв</definedName>
    <definedName name="себестоимость2" localSheetId="0">'2012'!себестоимость2</definedName>
    <definedName name="себестоимость2" localSheetId="1">'2012 (РГ)'!себестоимость2</definedName>
    <definedName name="себестоимость2" localSheetId="2">'2013-17'!себестоимость2</definedName>
    <definedName name="себестоимость2">[0]!себестоимость2</definedName>
    <definedName name="ск" localSheetId="0">'2012'!ск</definedName>
    <definedName name="ск" localSheetId="1">'2012 (РГ)'!ск</definedName>
    <definedName name="ск" localSheetId="2">'2013-17'!ск</definedName>
    <definedName name="ск">[0]!ск</definedName>
    <definedName name="сокращение" localSheetId="0">'2012'!сокращение</definedName>
    <definedName name="сокращение" localSheetId="1">'2012 (РГ)'!сокращение</definedName>
    <definedName name="сокращение" localSheetId="2">'2013-17'!сокращение</definedName>
    <definedName name="сокращение">[0]!сокращение</definedName>
    <definedName name="сомп" localSheetId="0">'2012'!сомп</definedName>
    <definedName name="сомп" localSheetId="1">'2012 (РГ)'!сомп</definedName>
    <definedName name="сомп" localSheetId="2">'2013-17'!сомп</definedName>
    <definedName name="сомп">[0]!сомп</definedName>
    <definedName name="сомпас" localSheetId="0">'2012'!сомпас</definedName>
    <definedName name="сомпас" localSheetId="1">'2012 (РГ)'!сомпас</definedName>
    <definedName name="сомпас" localSheetId="2">'2013-17'!сомпас</definedName>
    <definedName name="сомпас">[0]!сомпас</definedName>
    <definedName name="сс" localSheetId="0">'2012'!сс</definedName>
    <definedName name="сс" localSheetId="1">'2012 (РГ)'!сс</definedName>
    <definedName name="сс" localSheetId="2">'2013-17'!сс</definedName>
    <definedName name="сс">[0]!сс</definedName>
    <definedName name="сссс" localSheetId="0">'2012'!сссс</definedName>
    <definedName name="сссс" localSheetId="1">'2012 (РГ)'!сссс</definedName>
    <definedName name="сссс" localSheetId="2">'2013-17'!сссс</definedName>
    <definedName name="сссс">[0]!сссс</definedName>
    <definedName name="ссы" localSheetId="0">'2012'!ссы</definedName>
    <definedName name="ссы" localSheetId="1">'2012 (РГ)'!ссы</definedName>
    <definedName name="ссы" localSheetId="2">'2013-17'!ссы</definedName>
    <definedName name="ссы">[0]!ссы</definedName>
    <definedName name="ссы2" localSheetId="0">'2012'!ссы2</definedName>
    <definedName name="ссы2" localSheetId="1">'2012 (РГ)'!ссы2</definedName>
    <definedName name="ссы2" localSheetId="2">'2013-17'!ссы2</definedName>
    <definedName name="ссы2">[0]!ссы2</definedName>
    <definedName name="таня" localSheetId="0">'2012'!таня</definedName>
    <definedName name="таня" localSheetId="1">'2012 (РГ)'!таня</definedName>
    <definedName name="таня" localSheetId="2">'2013-17'!таня</definedName>
    <definedName name="таня">[0]!таня</definedName>
    <definedName name="тепло" localSheetId="0">'2012'!тепло</definedName>
    <definedName name="тепло" localSheetId="1">'2012 (РГ)'!тепло</definedName>
    <definedName name="тепло" localSheetId="2">'2013-17'!тепло</definedName>
    <definedName name="тепло">[0]!тепло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ь" localSheetId="0">'2012'!ть</definedName>
    <definedName name="ть" localSheetId="1">'2012 (РГ)'!ть</definedName>
    <definedName name="ть" localSheetId="2">'2013-17'!ть</definedName>
    <definedName name="ть">[0]!ть</definedName>
    <definedName name="ТЭП2" localSheetId="0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'2012'!у</definedName>
    <definedName name="у" localSheetId="1">'2012 (РГ)'!у</definedName>
    <definedName name="у" localSheetId="2">'2013-17'!у</definedName>
    <definedName name="у">[0]!у</definedName>
    <definedName name="у1" localSheetId="0">'2012'!у1</definedName>
    <definedName name="у1" localSheetId="1">'2012 (РГ)'!у1</definedName>
    <definedName name="у1" localSheetId="2">'2013-17'!у1</definedName>
    <definedName name="у1">[0]!у1</definedName>
    <definedName name="ук" localSheetId="0">'2012'!ук</definedName>
    <definedName name="ук" localSheetId="1">'2012 (РГ)'!ук</definedName>
    <definedName name="ук" localSheetId="2">'2013-17'!ук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'2012'!уу</definedName>
    <definedName name="уу" localSheetId="1">'2012 (РГ)'!уу</definedName>
    <definedName name="уу" localSheetId="2">'2013-17'!уу</definedName>
    <definedName name="уу">[0]!уу</definedName>
    <definedName name="УФ" localSheetId="0">'2012'!УФ</definedName>
    <definedName name="УФ" localSheetId="1">'2012 (РГ)'!УФ</definedName>
    <definedName name="УФ" localSheetId="2">'2013-17'!УФ</definedName>
    <definedName name="УФ">[0]!УФ</definedName>
    <definedName name="уыукпе" localSheetId="0">'2012'!уыукпе</definedName>
    <definedName name="уыукпе" localSheetId="1">'2012 (РГ)'!уыукпе</definedName>
    <definedName name="уыукпе" localSheetId="2">'2013-17'!уыукпе</definedName>
    <definedName name="уыукпе">[0]!уыукпе</definedName>
    <definedName name="фам" localSheetId="0">'2012'!фам</definedName>
    <definedName name="фам" localSheetId="1">'2012 (РГ)'!фам</definedName>
    <definedName name="фам" localSheetId="2">'2013-17'!фам</definedName>
    <definedName name="фам">[0]!фам</definedName>
    <definedName name="Форма" localSheetId="0">'2012'!Форма</definedName>
    <definedName name="Форма" localSheetId="1">'2012 (РГ)'!Форма</definedName>
    <definedName name="Форма" localSheetId="2">'2013-17'!Форма</definedName>
    <definedName name="Форма">[0]!Форма</definedName>
    <definedName name="фыаспит" localSheetId="0">'2012'!фыаспит</definedName>
    <definedName name="фыаспит" localSheetId="1">'2012 (РГ)'!фыаспит</definedName>
    <definedName name="фыаспит" localSheetId="2">'2013-17'!фыаспит</definedName>
    <definedName name="фыаспит">[0]!фыаспит</definedName>
    <definedName name="ц" localSheetId="0">'2012'!ц</definedName>
    <definedName name="ц" localSheetId="1">'2012 (РГ)'!ц</definedName>
    <definedName name="ц" localSheetId="2">'2013-17'!ц</definedName>
    <definedName name="ц">[0]!ц</definedName>
    <definedName name="ц1" localSheetId="0">'2012'!ц1</definedName>
    <definedName name="ц1" localSheetId="1">'2012 (РГ)'!ц1</definedName>
    <definedName name="ц1" localSheetId="2">'2013-17'!ц1</definedName>
    <definedName name="ц1">[0]!ц1</definedName>
    <definedName name="цу" localSheetId="0">'2012'!цу</definedName>
    <definedName name="цу" localSheetId="1">'2012 (РГ)'!цу</definedName>
    <definedName name="цу" localSheetId="2">'2013-17'!цу</definedName>
    <definedName name="цу">[0]!цу</definedName>
    <definedName name="цуа" localSheetId="0">'2012'!цуа</definedName>
    <definedName name="цуа" localSheetId="1">'2012 (РГ)'!цуа</definedName>
    <definedName name="цуа" localSheetId="2">'2013-17'!цуа</definedName>
    <definedName name="цуа">[0]!цуа</definedName>
    <definedName name="черновик" localSheetId="0">'2012'!черновик</definedName>
    <definedName name="черновик" localSheetId="1">'2012 (РГ)'!черновик</definedName>
    <definedName name="черновик" localSheetId="2">'2013-17'!черновик</definedName>
    <definedName name="черновик">[0]!черновик</definedName>
    <definedName name="щ" localSheetId="0">'2012'!щ</definedName>
    <definedName name="щ" localSheetId="1">'2012 (РГ)'!щ</definedName>
    <definedName name="щ" localSheetId="2">'2013-17'!щ</definedName>
    <definedName name="щ">[0]!щ</definedName>
    <definedName name="ыаппр" localSheetId="0">'2012'!ыаппр</definedName>
    <definedName name="ыаппр" localSheetId="1">'2012 (РГ)'!ыаппр</definedName>
    <definedName name="ыаппр" localSheetId="2">'2013-17'!ыаппр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'2012'!ыаупп</definedName>
    <definedName name="ыаупп" localSheetId="1">'2012 (РГ)'!ыаупп</definedName>
    <definedName name="ыаупп" localSheetId="2">'2013-17'!ыаупп</definedName>
    <definedName name="ыаупп">[0]!ыаупп</definedName>
    <definedName name="ыаыыа" localSheetId="0">'2012'!ыаыыа</definedName>
    <definedName name="ыаыыа" localSheetId="1">'2012 (РГ)'!ыаыыа</definedName>
    <definedName name="ыаыыа" localSheetId="2">'2013-17'!ыаыыа</definedName>
    <definedName name="ыаыыа">[0]!ыаыыа</definedName>
    <definedName name="ыв" localSheetId="0">'2012'!ыв</definedName>
    <definedName name="ыв" localSheetId="1">'2012 (РГ)'!ыв</definedName>
    <definedName name="ыв" localSheetId="2">'2013-17'!ыв</definedName>
    <definedName name="ыв">[0]!ыв</definedName>
    <definedName name="ывпкывк" localSheetId="0">'2012'!ывпкывк</definedName>
    <definedName name="ывпкывк" localSheetId="1">'2012 (РГ)'!ывпкывк</definedName>
    <definedName name="ывпкывк" localSheetId="2">'2013-17'!ывпкывк</definedName>
    <definedName name="ывпкывк">[0]!ывпкывк</definedName>
    <definedName name="ывпмьпь" localSheetId="0">'2012'!ывпмьпь</definedName>
    <definedName name="ывпмьпь" localSheetId="1">'2012 (РГ)'!ывпмьпь</definedName>
    <definedName name="ывпмьпь" localSheetId="2">'2013-17'!ывпмьпь</definedName>
    <definedName name="ывпмьпь">[0]!ывпмьпь</definedName>
    <definedName name="ымпы" localSheetId="0">'2012'!ымпы</definedName>
    <definedName name="ымпы" localSheetId="1">'2012 (РГ)'!ымпы</definedName>
    <definedName name="ымпы" localSheetId="2">'2013-17'!ымпы</definedName>
    <definedName name="ымпы">[0]!ымпы</definedName>
    <definedName name="ыпр" localSheetId="0">'2012'!ыпр</definedName>
    <definedName name="ыпр" localSheetId="1">'2012 (РГ)'!ыпр</definedName>
    <definedName name="ыпр" localSheetId="2">'2013-17'!ыпр</definedName>
    <definedName name="ыпр">[0]!ыпр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'2012'!ыфса</definedName>
    <definedName name="ыфса" localSheetId="1">'2012 (РГ)'!ыфса</definedName>
    <definedName name="ыфса" localSheetId="2">'2013-17'!ыфса</definedName>
    <definedName name="ыфса">[0]!ыфса</definedName>
    <definedName name="ыыыы" localSheetId="0">'2012'!ыыыы</definedName>
    <definedName name="ыыыы" localSheetId="1">'2012 (РГ)'!ыыыы</definedName>
    <definedName name="ыыыы" localSheetId="2">'2013-17'!ыыыы</definedName>
    <definedName name="ыыыы">[0]!ыыыы</definedName>
    <definedName name="ю" localSheetId="0">'2012'!ю</definedName>
    <definedName name="ю" localSheetId="1">'2012 (РГ)'!ю</definedName>
    <definedName name="ю" localSheetId="2">'2013-17'!ю</definedName>
    <definedName name="ю">[0]!ю</definedName>
    <definedName name="ююююююю" localSheetId="0">'2012'!ююююююю</definedName>
    <definedName name="ююююююю" localSheetId="1">'2012 (РГ)'!ююююююю</definedName>
    <definedName name="ююююююю" localSheetId="2">'2013-17'!ююююююю</definedName>
    <definedName name="ююююююю">[0]!ююююююю</definedName>
    <definedName name="я" localSheetId="0">'2012'!я</definedName>
    <definedName name="я" localSheetId="1">'2012 (РГ)'!я</definedName>
    <definedName name="я" localSheetId="2">'2013-17'!я</definedName>
    <definedName name="я">[0]!я</definedName>
    <definedName name="яя" localSheetId="0">'2012'!яя</definedName>
    <definedName name="яя" localSheetId="1">'2012 (РГ)'!яя</definedName>
    <definedName name="яя" localSheetId="2">'2013-17'!яя</definedName>
    <definedName name="яя">[0]!яя</definedName>
    <definedName name="яяя" localSheetId="0">'2012'!яяя</definedName>
    <definedName name="яяя" localSheetId="1">'2012 (РГ)'!яяя</definedName>
    <definedName name="яяя" localSheetId="2">'2013-17'!яяя</definedName>
    <definedName name="яяя">[0]!яяя</definedName>
  </definedNames>
  <calcPr fullCalcOnLoad="1"/>
</workbook>
</file>

<file path=xl/comments1.xml><?xml version="1.0" encoding="utf-8"?>
<comments xmlns="http://schemas.openxmlformats.org/spreadsheetml/2006/main">
  <authors>
    <author>Филимонова Ирина</author>
  </authors>
  <commentList>
    <comment ref="E10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ИНДЕКСЫ можно выбирать самостоятельно
</t>
        </r>
      </text>
    </comment>
    <comment ref="E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  <comment ref="F5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по расчету
</t>
        </r>
      </text>
    </comment>
    <comment ref="F54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по расчету
</t>
        </r>
      </text>
    </comment>
    <comment ref="G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  <comment ref="I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  <comment ref="K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  <comment ref="M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</commentList>
</comments>
</file>

<file path=xl/comments2.xml><?xml version="1.0" encoding="utf-8"?>
<comments xmlns="http://schemas.openxmlformats.org/spreadsheetml/2006/main">
  <authors>
    <author>Филимонова Ирина</author>
  </authors>
  <commentList>
    <comment ref="E10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ИНДЕКСЫ можно выбирать самостоятельно
</t>
        </r>
      </text>
    </comment>
    <comment ref="E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  <comment ref="G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  <comment ref="I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  <comment ref="K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  <comment ref="M1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Заполняется индивидуально по предприятию+ подтверждение Уведомлением</t>
        </r>
      </text>
    </comment>
    <comment ref="F53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по расчету
</t>
        </r>
      </text>
    </comment>
    <comment ref="F54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по расчету
</t>
        </r>
      </text>
    </comment>
  </commentList>
</comments>
</file>

<file path=xl/comments3.xml><?xml version="1.0" encoding="utf-8"?>
<comments xmlns="http://schemas.openxmlformats.org/spreadsheetml/2006/main">
  <authors>
    <author>Филимонова Ирина</author>
  </authors>
  <commentList>
    <comment ref="E8" authorId="0">
      <text>
        <r>
          <rPr>
            <b/>
            <sz val="8"/>
            <rFont val="Tahoma"/>
            <family val="2"/>
          </rPr>
          <t>Филимонова Ирина:</t>
        </r>
        <r>
          <rPr>
            <sz val="8"/>
            <rFont val="Tahoma"/>
            <family val="2"/>
          </rPr>
          <t xml:space="preserve">
ИНДЕКСЫ можно выбирать самостоятельно
</t>
        </r>
      </text>
    </comment>
  </commentList>
</comments>
</file>

<file path=xl/sharedStrings.xml><?xml version="1.0" encoding="utf-8"?>
<sst xmlns="http://schemas.openxmlformats.org/spreadsheetml/2006/main" count="497" uniqueCount="128">
  <si>
    <t>Статьи   затрат</t>
  </si>
  <si>
    <t>Ед.изм.</t>
  </si>
  <si>
    <t>ИПЦ</t>
  </si>
  <si>
    <t>т.руб.</t>
  </si>
  <si>
    <t>Численность /ср. з/плата</t>
  </si>
  <si>
    <t>1</t>
  </si>
  <si>
    <t>Вспомогательные материалы</t>
  </si>
  <si>
    <t>тыс. руб.</t>
  </si>
  <si>
    <t xml:space="preserve"> - ГСМ</t>
  </si>
  <si>
    <t>2</t>
  </si>
  <si>
    <t xml:space="preserve">Оплата труда </t>
  </si>
  <si>
    <t>3</t>
  </si>
  <si>
    <t>Отчисления на социальные нужды</t>
  </si>
  <si>
    <t>4</t>
  </si>
  <si>
    <t>Ремонт основных фондов</t>
  </si>
  <si>
    <t>5</t>
  </si>
  <si>
    <t xml:space="preserve">  - работы и услуги производственного характера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</si>
  <si>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</si>
  <si>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</si>
  <si>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</si>
  <si>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расходы на сертификацию</t>
  </si>
  <si>
    <t>обеспечение нормальных условий труда и ТБ</t>
  </si>
  <si>
    <t>расходы на командировки</t>
  </si>
  <si>
    <t>расходы на обучение</t>
  </si>
  <si>
    <t>расходы на страхование</t>
  </si>
  <si>
    <t>расходы на услуги банков</t>
  </si>
  <si>
    <t>Прочие расходы (общехозяйственные)</t>
  </si>
  <si>
    <t>6</t>
  </si>
  <si>
    <t>Выплаты социального характера с учетом налога на прибыль</t>
  </si>
  <si>
    <t xml:space="preserve">выплаты социального характера </t>
  </si>
  <si>
    <t>налог на прибыль к выплатам</t>
  </si>
  <si>
    <t>7</t>
  </si>
  <si>
    <t>Амортизация основных средств</t>
  </si>
  <si>
    <t>8</t>
  </si>
  <si>
    <t>Аренда имущества</t>
  </si>
  <si>
    <t>9</t>
  </si>
  <si>
    <t>Энергия на хозяйственные нужды</t>
  </si>
  <si>
    <t>Теплоэнергия</t>
  </si>
  <si>
    <t>Вода и стоки</t>
  </si>
  <si>
    <t>расшифровать</t>
  </si>
  <si>
    <t>10</t>
  </si>
  <si>
    <t>Налоги -всего, в том числе:</t>
  </si>
  <si>
    <t>плата за землю</t>
  </si>
  <si>
    <t>транспортный налог</t>
  </si>
  <si>
    <t>прочие налоги</t>
  </si>
  <si>
    <t>налог на имущество</t>
  </si>
  <si>
    <t>11</t>
  </si>
  <si>
    <t xml:space="preserve">Капитальные вложения </t>
  </si>
  <si>
    <t>12</t>
  </si>
  <si>
    <t>Налог на прибыль</t>
  </si>
  <si>
    <t>13</t>
  </si>
  <si>
    <t>Прочие расходы, в т.ч.</t>
  </si>
  <si>
    <t>14</t>
  </si>
  <si>
    <t>Выпадающие доходы/экономия средств</t>
  </si>
  <si>
    <t>15</t>
  </si>
  <si>
    <t xml:space="preserve">Итого  НВВ на содержание сетей </t>
  </si>
  <si>
    <t>16</t>
  </si>
  <si>
    <t>Обобщенный Коэффициент  надёжности и качества ЭЭ</t>
  </si>
  <si>
    <t>%</t>
  </si>
  <si>
    <t>Надежность</t>
  </si>
  <si>
    <t>Качество</t>
  </si>
  <si>
    <t>17</t>
  </si>
  <si>
    <t>НВВ с учетом долгосрочных параметров</t>
  </si>
  <si>
    <t>Объем условных единиц, в т.ч. по УН</t>
  </si>
  <si>
    <t>уе</t>
  </si>
  <si>
    <t>расшифровать ( ВН, СН1, СН2, НН)</t>
  </si>
  <si>
    <t>ВН</t>
  </si>
  <si>
    <t>СН2</t>
  </si>
  <si>
    <t>Поступление мощности в сеть</t>
  </si>
  <si>
    <t>МВт</t>
  </si>
  <si>
    <t>Заявленная мощность</t>
  </si>
  <si>
    <t>Потери мощности</t>
  </si>
  <si>
    <t>Потери</t>
  </si>
  <si>
    <t>МВА</t>
  </si>
  <si>
    <t>Поступление ЭЭ в сеть</t>
  </si>
  <si>
    <t xml:space="preserve"> МВт*ч</t>
  </si>
  <si>
    <t>Полезный отпуск</t>
  </si>
  <si>
    <t>Затраты по оплате потерь</t>
  </si>
  <si>
    <t xml:space="preserve">Ставка на содержание сетей </t>
  </si>
  <si>
    <t>руб./МВт*мес.</t>
  </si>
  <si>
    <t xml:space="preserve">Ставка по оплате потерь </t>
  </si>
  <si>
    <t xml:space="preserve"> руб./ МВт*ч </t>
  </si>
  <si>
    <t>Одноставочный тариф</t>
  </si>
  <si>
    <t>Рост НВВ в % составил -</t>
  </si>
  <si>
    <t>Справочно:</t>
  </si>
  <si>
    <t>ТСК</t>
  </si>
  <si>
    <t>Доля=60,9%</t>
  </si>
  <si>
    <r>
      <t>Под</t>
    </r>
    <r>
      <rPr>
        <b/>
        <sz val="12"/>
        <rFont val="Times New Roman"/>
        <family val="1"/>
      </rPr>
      <t>контрольные</t>
    </r>
  </si>
  <si>
    <r>
      <t xml:space="preserve">Услуги сторонних организаций по </t>
    </r>
    <r>
      <rPr>
        <b/>
        <sz val="12"/>
        <rFont val="Times New Roman"/>
        <family val="1"/>
      </rPr>
      <t>не</t>
    </r>
    <r>
      <rPr>
        <sz val="10"/>
        <rFont val="Times New Roman"/>
        <family val="1"/>
      </rPr>
      <t>регулируемым видам деятельности:</t>
    </r>
  </si>
  <si>
    <r>
      <t>Не</t>
    </r>
    <r>
      <rPr>
        <b/>
        <sz val="12"/>
        <rFont val="Times New Roman"/>
        <family val="1"/>
      </rPr>
      <t>подконтрольные</t>
    </r>
  </si>
  <si>
    <r>
      <t>Услуги сторонних организаций по</t>
    </r>
    <r>
      <rPr>
        <b/>
        <sz val="12"/>
        <rFont val="Times New Roman"/>
        <family val="1"/>
      </rPr>
      <t xml:space="preserve"> Рег</t>
    </r>
    <r>
      <rPr>
        <sz val="10"/>
        <rFont val="Times New Roman"/>
        <family val="1"/>
      </rPr>
      <t>улируемым видам деятельности:</t>
    </r>
  </si>
  <si>
    <t>Присоединенная мощность</t>
  </si>
  <si>
    <t>Наименование сбытовой организации  и тариф на покупку потерь</t>
  </si>
  <si>
    <t xml:space="preserve"> - прочие вспомогательные материалы</t>
  </si>
  <si>
    <t>ОАО "Завод Тула"</t>
  </si>
  <si>
    <t xml:space="preserve">Ожидаемое в 2011 г. </t>
  </si>
  <si>
    <t>Генеральный директор ОАО "Завод Тула"                                                                                                                                             В.М. Бухал</t>
  </si>
  <si>
    <t>3,7 / 8611</t>
  </si>
  <si>
    <t>3,7 / 9102</t>
  </si>
  <si>
    <t>3,3 / 9350</t>
  </si>
  <si>
    <t xml:space="preserve">Тариф, утвержденный Комитетом Тульской области по тарифам с 01.07.2012 г. (Пост. № 5/1 от 29.03.2012 г.) </t>
  </si>
  <si>
    <t>2,98 / 9 050</t>
  </si>
  <si>
    <t xml:space="preserve"> - электроэнергия</t>
  </si>
  <si>
    <t xml:space="preserve"> - теплоэнергия</t>
  </si>
  <si>
    <t>Прочие расходы, всего, в том числе:</t>
  </si>
  <si>
    <t xml:space="preserve"> работы и услуги производственного характера</t>
  </si>
  <si>
    <t>работы и услуги непроизводственного характера, в т.ч.:</t>
  </si>
  <si>
    <t>Налоги,всего, в том числе:</t>
  </si>
  <si>
    <t>Внереализационные расходы, всего</t>
  </si>
  <si>
    <t xml:space="preserve">  - расходы на услуги банков</t>
  </si>
  <si>
    <t xml:space="preserve">  - % за пользование кредитом</t>
  </si>
  <si>
    <t xml:space="preserve">  - налог на имущество</t>
  </si>
  <si>
    <t xml:space="preserve">  - расходы на формирование резервов по сомнительным долгам</t>
  </si>
  <si>
    <t xml:space="preserve">  - другие обоснованные расходы</t>
  </si>
  <si>
    <t>ИТОГО расходы, учитываемые в целях налогообложения</t>
  </si>
  <si>
    <t>Расходы, не учитываемые в целях налогообложения, всего</t>
  </si>
  <si>
    <t xml:space="preserve">  - капитальные вложения </t>
  </si>
  <si>
    <t xml:space="preserve">  - денежные выплаты социального характера </t>
  </si>
  <si>
    <t xml:space="preserve">  - резервный фонд</t>
  </si>
  <si>
    <t xml:space="preserve">  - прочие расходы, в т.ч.</t>
  </si>
  <si>
    <t>Налогооблагаемая прибыль</t>
  </si>
  <si>
    <t>Прибыль от товарной продукции, всего</t>
  </si>
  <si>
    <t>Предложения по уровням тарифов на услугу по передаче электроэнергии по сетям
ОАО  «Завод Тула»</t>
  </si>
  <si>
    <t>2,98 / 9 955</t>
  </si>
  <si>
    <t>2,98/10 522</t>
  </si>
  <si>
    <t>2,98/11 122</t>
  </si>
  <si>
    <t>2,98/11 756</t>
  </si>
  <si>
    <t>2,98/12 426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</si>
</sst>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0000"/>
    <numFmt numFmtId="171" formatCode="0.0000"/>
    <numFmt numFmtId="172" formatCode="0.000"/>
    <numFmt numFmtId="173" formatCode="[$-FC19]d\ mmmm\ yyyy\ &quot;г.&quot;"/>
    <numFmt numFmtId="174" formatCode="&quot;$&quot;#,##0_);[Red]\(&quot;$&quot;#,##0\)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General_)"/>
    <numFmt numFmtId="179" formatCode="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_-* #,##0.00[$€-1]_-;\-* #,##0.00[$€-1]_-;_-* &quot;-&quot;??[$€-1]_-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_-* #,##0_р_._-;\-* #,##0_р_._-;_-* &quot;-&quot;??_р_._-;_-@_-"/>
    <numFmt numFmtId="193" formatCode="0.000000"/>
  </numFmts>
  <fonts count="79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9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20"/>
      <name val="Times New Roman"/>
      <family val="1"/>
    </font>
    <font>
      <b/>
      <i/>
      <sz val="8"/>
      <color indexed="2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color indexed="12"/>
      <name val="Times New Roman"/>
      <family val="1"/>
    </font>
    <font>
      <b/>
      <sz val="8"/>
      <name val="Tahoma"/>
      <family val="2"/>
    </font>
    <font>
      <b/>
      <sz val="16"/>
      <name val="Times New Roman"/>
      <family val="1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>
      <alignment vertical="top"/>
      <protection/>
    </xf>
    <xf numFmtId="180" fontId="3" fillId="0" borderId="0">
      <alignment vertical="top"/>
      <protection/>
    </xf>
    <xf numFmtId="181" fontId="3" fillId="2" borderId="0">
      <alignment vertical="top"/>
      <protection/>
    </xf>
    <xf numFmtId="180" fontId="3" fillId="3" borderId="0">
      <alignment vertical="top"/>
      <protection/>
    </xf>
    <xf numFmtId="182" fontId="2" fillId="0" borderId="0">
      <alignment vertical="top"/>
      <protection/>
    </xf>
    <xf numFmtId="182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82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2" fillId="0" borderId="0">
      <alignment vertical="top"/>
      <protection/>
    </xf>
    <xf numFmtId="182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4" fillId="0" borderId="0">
      <alignment/>
      <protection locked="0"/>
    </xf>
    <xf numFmtId="44" fontId="4" fillId="0" borderId="0">
      <alignment/>
      <protection locked="0"/>
    </xf>
    <xf numFmtId="44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78" fontId="0" fillId="0" borderId="2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8" fontId="14" fillId="7" borderId="2">
      <alignment/>
      <protection/>
    </xf>
    <xf numFmtId="174" fontId="15" fillId="0" borderId="0" applyFont="0" applyFill="0" applyBorder="0" applyAlignment="0" applyProtection="0"/>
    <xf numFmtId="176" fontId="12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182" fontId="17" fillId="0" borderId="0">
      <alignment vertical="top"/>
      <protection/>
    </xf>
    <xf numFmtId="186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82" fontId="25" fillId="0" borderId="0">
      <alignment vertical="top"/>
      <protection/>
    </xf>
    <xf numFmtId="178" fontId="26" fillId="0" borderId="0">
      <alignment/>
      <protection/>
    </xf>
    <xf numFmtId="0" fontId="27" fillId="0" borderId="0" applyNumberFormat="0" applyFill="0" applyBorder="0" applyAlignment="0" applyProtection="0"/>
    <xf numFmtId="0" fontId="28" fillId="8" borderId="3" applyNumberFormat="0" applyAlignment="0" applyProtection="0"/>
    <xf numFmtId="182" fontId="3" fillId="0" borderId="0">
      <alignment vertical="top"/>
      <protection/>
    </xf>
    <xf numFmtId="182" fontId="3" fillId="2" borderId="0">
      <alignment vertical="top"/>
      <protection/>
    </xf>
    <xf numFmtId="187" fontId="3" fillId="3" borderId="0">
      <alignment vertical="top"/>
      <protection/>
    </xf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" fillId="23" borderId="7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2" borderId="8" applyNumberFormat="0" applyAlignment="0" applyProtection="0"/>
    <xf numFmtId="0" fontId="31" fillId="0" borderId="0" applyNumberFormat="0">
      <alignment horizontal="left"/>
      <protection/>
    </xf>
    <xf numFmtId="4" fontId="33" fillId="22" borderId="8" applyNumberFormat="0" applyProtection="0">
      <alignment vertical="center"/>
    </xf>
    <xf numFmtId="4" fontId="34" fillId="22" borderId="8" applyNumberFormat="0" applyProtection="0">
      <alignment vertical="center"/>
    </xf>
    <xf numFmtId="4" fontId="33" fillId="22" borderId="8" applyNumberFormat="0" applyProtection="0">
      <alignment horizontal="left" vertical="center" indent="1"/>
    </xf>
    <xf numFmtId="4" fontId="33" fillId="2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5" borderId="8" applyNumberFormat="0" applyProtection="0">
      <alignment horizontal="right" vertical="center"/>
    </xf>
    <xf numFmtId="4" fontId="33" fillId="10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3" fillId="12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20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3" fillId="24" borderId="8" applyNumberFormat="0" applyProtection="0">
      <alignment horizontal="right" vertical="center"/>
    </xf>
    <xf numFmtId="4" fontId="33" fillId="11" borderId="8" applyNumberFormat="0" applyProtection="0">
      <alignment horizontal="right" vertical="center"/>
    </xf>
    <xf numFmtId="4" fontId="35" fillId="25" borderId="8" applyNumberFormat="0" applyProtection="0">
      <alignment horizontal="left" vertical="center" indent="1"/>
    </xf>
    <xf numFmtId="4" fontId="33" fillId="26" borderId="9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26" borderId="8" applyNumberFormat="0" applyProtection="0">
      <alignment horizontal="left" vertical="center" indent="1"/>
    </xf>
    <xf numFmtId="4" fontId="33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3" fillId="23" borderId="8" applyNumberFormat="0" applyProtection="0">
      <alignment vertical="center"/>
    </xf>
    <xf numFmtId="4" fontId="34" fillId="23" borderId="8" applyNumberFormat="0" applyProtection="0">
      <alignment vertical="center"/>
    </xf>
    <xf numFmtId="4" fontId="33" fillId="23" borderId="8" applyNumberFormat="0" applyProtection="0">
      <alignment horizontal="left" vertical="center" indent="1"/>
    </xf>
    <xf numFmtId="4" fontId="33" fillId="23" borderId="8" applyNumberFormat="0" applyProtection="0">
      <alignment horizontal="left" vertical="center" indent="1"/>
    </xf>
    <xf numFmtId="4" fontId="33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37" fillId="0" borderId="0">
      <alignment/>
      <protection/>
    </xf>
    <xf numFmtId="4" fontId="38" fillId="26" borderId="8" applyNumberFormat="0" applyProtection="0">
      <alignment horizontal="right" vertical="center"/>
    </xf>
    <xf numFmtId="182" fontId="39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78" fontId="0" fillId="0" borderId="2">
      <alignment/>
      <protection locked="0"/>
    </xf>
    <xf numFmtId="0" fontId="28" fillId="8" borderId="3" applyNumberFormat="0" applyAlignment="0" applyProtection="0"/>
    <xf numFmtId="0" fontId="32" fillId="2" borderId="8" applyNumberFormat="0" applyAlignment="0" applyProtection="0"/>
    <xf numFmtId="0" fontId="10" fillId="2" borderId="3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13" applyBorder="0">
      <alignment horizontal="center" vertical="center" wrapText="1"/>
      <protection/>
    </xf>
    <xf numFmtId="178" fontId="14" fillId="7" borderId="2">
      <alignment/>
      <protection/>
    </xf>
    <xf numFmtId="4" fontId="47" fillId="22" borderId="14" applyBorder="0">
      <alignment horizontal="right"/>
      <protection/>
    </xf>
    <xf numFmtId="49" fontId="48" fillId="0" borderId="0" applyBorder="0">
      <alignment vertical="center"/>
      <protection/>
    </xf>
    <xf numFmtId="0" fontId="49" fillId="0" borderId="15" applyNumberFormat="0" applyFill="0" applyAlignment="0" applyProtection="0"/>
    <xf numFmtId="3" fontId="14" fillId="0" borderId="14" applyBorder="0">
      <alignment vertical="center"/>
      <protection/>
    </xf>
    <xf numFmtId="0" fontId="11" fillId="21" borderId="4" applyNumberFormat="0" applyAlignment="0" applyProtection="0"/>
    <xf numFmtId="0" fontId="51" fillId="0" borderId="0">
      <alignment horizontal="center" vertical="top" wrapText="1"/>
      <protection/>
    </xf>
    <xf numFmtId="0" fontId="52" fillId="0" borderId="0">
      <alignment horizontal="centerContinuous" vertical="center" wrapText="1"/>
      <protection/>
    </xf>
    <xf numFmtId="0" fontId="50" fillId="3" borderId="0" applyFill="0">
      <alignment wrapText="1"/>
      <protection/>
    </xf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47" fillId="0" borderId="0" applyBorder="0">
      <alignment vertical="top"/>
      <protection/>
    </xf>
    <xf numFmtId="0" fontId="12" fillId="0" borderId="0">
      <alignment/>
      <protection/>
    </xf>
    <xf numFmtId="49" fontId="47" fillId="0" borderId="0" applyBorder="0">
      <alignment vertical="top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9" fontId="54" fillId="22" borderId="16" applyNumberFormat="0" applyBorder="0" applyAlignment="0">
      <protection locked="0"/>
    </xf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6" applyNumberFormat="0" applyFill="0" applyAlignment="0" applyProtection="0"/>
    <xf numFmtId="0" fontId="1" fillId="0" borderId="0">
      <alignment/>
      <protection/>
    </xf>
    <xf numFmtId="182" fontId="2" fillId="0" borderId="0">
      <alignment vertical="top"/>
      <protection/>
    </xf>
    <xf numFmtId="3" fontId="55" fillId="0" borderId="0">
      <alignment/>
      <protection/>
    </xf>
    <xf numFmtId="0" fontId="41" fillId="0" borderId="0" applyNumberFormat="0" applyFill="0" applyBorder="0" applyAlignment="0" applyProtection="0"/>
    <xf numFmtId="49" fontId="50" fillId="0" borderId="0">
      <alignment horizontal="center"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Font="0" applyBorder="0">
      <alignment horizontal="right"/>
      <protection/>
    </xf>
    <xf numFmtId="4" fontId="47" fillId="8" borderId="17" applyBorder="0">
      <alignment horizontal="right"/>
      <protection/>
    </xf>
    <xf numFmtId="4" fontId="47" fillId="3" borderId="14" applyFont="0" applyBorder="0">
      <alignment horizontal="right"/>
      <protection/>
    </xf>
    <xf numFmtId="0" fontId="20" fillId="3" borderId="0" applyNumberFormat="0" applyBorder="0" applyAlignment="0" applyProtection="0"/>
    <xf numFmtId="168" fontId="0" fillId="0" borderId="14" applyFont="0" applyFill="0" applyBorder="0" applyProtection="0">
      <alignment horizontal="center" vertical="center"/>
    </xf>
    <xf numFmtId="44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93">
    <xf numFmtId="0" fontId="0" fillId="0" borderId="0" xfId="0" applyAlignment="1">
      <alignment/>
    </xf>
    <xf numFmtId="49" fontId="58" fillId="0" borderId="0" xfId="211" applyFont="1" applyFill="1" applyAlignment="1">
      <alignment vertical="center" wrapText="1"/>
      <protection/>
    </xf>
    <xf numFmtId="0" fontId="61" fillId="0" borderId="0" xfId="211" applyNumberFormat="1" applyFont="1" applyFill="1" applyAlignment="1">
      <alignment vertical="center" wrapText="1"/>
      <protection/>
    </xf>
    <xf numFmtId="0" fontId="64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9" fontId="62" fillId="0" borderId="20" xfId="190" applyNumberFormat="1" applyFont="1" applyBorder="1" applyAlignment="1">
      <alignment horizontal="center" vertical="center" wrapText="1"/>
      <protection/>
    </xf>
    <xf numFmtId="0" fontId="65" fillId="0" borderId="20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49" fontId="62" fillId="0" borderId="20" xfId="0" applyNumberFormat="1" applyFont="1" applyBorder="1" applyAlignment="1">
      <alignment horizontal="center" wrapText="1"/>
    </xf>
    <xf numFmtId="49" fontId="64" fillId="0" borderId="20" xfId="0" applyNumberFormat="1" applyFont="1" applyBorder="1" applyAlignment="1">
      <alignment horizontal="center" wrapText="1"/>
    </xf>
    <xf numFmtId="49" fontId="62" fillId="30" borderId="14" xfId="190" applyNumberFormat="1" applyFont="1" applyFill="1" applyBorder="1" applyAlignment="1">
      <alignment horizontal="center" vertical="center" wrapText="1"/>
      <protection/>
    </xf>
    <xf numFmtId="0" fontId="57" fillId="30" borderId="14" xfId="0" applyFont="1" applyFill="1" applyBorder="1" applyAlignment="1">
      <alignment horizontal="left" wrapText="1"/>
    </xf>
    <xf numFmtId="0" fontId="66" fillId="30" borderId="21" xfId="0" applyFont="1" applyFill="1" applyBorder="1" applyAlignment="1">
      <alignment horizontal="center" wrapText="1"/>
    </xf>
    <xf numFmtId="49" fontId="58" fillId="0" borderId="14" xfId="211" applyNumberFormat="1" applyFont="1" applyFill="1" applyBorder="1" applyAlignment="1">
      <alignment horizontal="center" vertical="center" wrapText="1"/>
      <protection/>
    </xf>
    <xf numFmtId="49" fontId="58" fillId="0" borderId="14" xfId="211" applyFont="1" applyFill="1" applyBorder="1" applyAlignment="1">
      <alignment vertical="center" wrapText="1"/>
      <protection/>
    </xf>
    <xf numFmtId="49" fontId="63" fillId="0" borderId="22" xfId="211" applyFont="1" applyFill="1" applyBorder="1" applyAlignment="1">
      <alignment horizontal="center" vertical="center" wrapText="1"/>
      <protection/>
    </xf>
    <xf numFmtId="4" fontId="62" fillId="3" borderId="20" xfId="239" applyNumberFormat="1" applyFont="1" applyFill="1" applyBorder="1" applyAlignment="1" applyProtection="1">
      <alignment horizontal="center" vertical="center"/>
      <protection/>
    </xf>
    <xf numFmtId="4" fontId="64" fillId="3" borderId="20" xfId="239" applyNumberFormat="1" applyFont="1" applyFill="1" applyBorder="1" applyAlignment="1" applyProtection="1">
      <alignment horizontal="center" vertical="center"/>
      <protection/>
    </xf>
    <xf numFmtId="49" fontId="58" fillId="0" borderId="14" xfId="211" applyFont="1" applyFill="1" applyBorder="1" applyAlignment="1">
      <alignment horizontal="left" vertical="center" wrapText="1" indent="1"/>
      <protection/>
    </xf>
    <xf numFmtId="49" fontId="63" fillId="0" borderId="23" xfId="211" applyFont="1" applyFill="1" applyBorder="1" applyAlignment="1">
      <alignment horizontal="center" vertical="center" wrapText="1"/>
      <protection/>
    </xf>
    <xf numFmtId="4" fontId="58" fillId="22" borderId="14" xfId="239" applyNumberFormat="1" applyFont="1" applyFill="1" applyBorder="1" applyAlignment="1" applyProtection="1">
      <alignment horizontal="center" vertical="center"/>
      <protection locked="0"/>
    </xf>
    <xf numFmtId="168" fontId="64" fillId="22" borderId="14" xfId="239" applyNumberFormat="1" applyFont="1" applyFill="1" applyBorder="1" applyAlignment="1" applyProtection="1">
      <alignment horizontal="center" vertical="center"/>
      <protection locked="0"/>
    </xf>
    <xf numFmtId="4" fontId="62" fillId="3" borderId="14" xfId="239" applyNumberFormat="1" applyFont="1" applyFill="1" applyBorder="1" applyAlignment="1" applyProtection="1">
      <alignment horizontal="center" vertical="center"/>
      <protection locked="0"/>
    </xf>
    <xf numFmtId="168" fontId="64" fillId="3" borderId="14" xfId="239" applyNumberFormat="1" applyFont="1" applyFill="1" applyBorder="1" applyAlignment="1" applyProtection="1">
      <alignment horizontal="center" vertical="center"/>
      <protection locked="0"/>
    </xf>
    <xf numFmtId="49" fontId="58" fillId="0" borderId="14" xfId="211" applyFont="1" applyFill="1" applyBorder="1" applyAlignment="1">
      <alignment horizontal="left" vertical="center" wrapText="1"/>
      <protection/>
    </xf>
    <xf numFmtId="4" fontId="68" fillId="22" borderId="14" xfId="239" applyNumberFormat="1" applyFont="1" applyFill="1" applyBorder="1" applyAlignment="1" applyProtection="1">
      <alignment horizontal="center" vertical="center"/>
      <protection locked="0"/>
    </xf>
    <xf numFmtId="49" fontId="69" fillId="0" borderId="14" xfId="211" applyFont="1" applyFill="1" applyBorder="1" applyAlignment="1">
      <alignment horizontal="left" vertical="center" wrapText="1"/>
      <protection/>
    </xf>
    <xf numFmtId="49" fontId="58" fillId="30" borderId="14" xfId="211" applyNumberFormat="1" applyFont="1" applyFill="1" applyBorder="1" applyAlignment="1">
      <alignment horizontal="center" vertical="center" wrapText="1"/>
      <protection/>
    </xf>
    <xf numFmtId="49" fontId="57" fillId="30" borderId="14" xfId="211" applyFont="1" applyFill="1" applyBorder="1" applyAlignment="1">
      <alignment horizontal="left" vertical="center" wrapText="1" indent="1"/>
      <protection/>
    </xf>
    <xf numFmtId="49" fontId="63" fillId="30" borderId="23" xfId="211" applyFont="1" applyFill="1" applyBorder="1" applyAlignment="1">
      <alignment horizontal="center" vertical="center" wrapText="1"/>
      <protection/>
    </xf>
    <xf numFmtId="4" fontId="62" fillId="30" borderId="14" xfId="239" applyNumberFormat="1" applyFont="1" applyFill="1" applyBorder="1" applyAlignment="1" applyProtection="1">
      <alignment horizontal="center" vertical="center"/>
      <protection locked="0"/>
    </xf>
    <xf numFmtId="168" fontId="64" fillId="30" borderId="14" xfId="239" applyNumberFormat="1" applyFont="1" applyFill="1" applyBorder="1" applyAlignment="1" applyProtection="1">
      <alignment horizontal="center" vertical="center"/>
      <protection locked="0"/>
    </xf>
    <xf numFmtId="49" fontId="58" fillId="0" borderId="24" xfId="211" applyNumberFormat="1" applyFont="1" applyFill="1" applyBorder="1" applyAlignment="1">
      <alignment horizontal="center" vertical="center" wrapText="1"/>
      <protection/>
    </xf>
    <xf numFmtId="49" fontId="69" fillId="0" borderId="14" xfId="211" applyFont="1" applyFill="1" applyBorder="1" applyAlignment="1">
      <alignment vertical="center" wrapText="1"/>
      <protection/>
    </xf>
    <xf numFmtId="49" fontId="70" fillId="0" borderId="14" xfId="211" applyFont="1" applyFill="1" applyBorder="1" applyAlignment="1">
      <alignment vertical="center" wrapText="1"/>
      <protection/>
    </xf>
    <xf numFmtId="4" fontId="62" fillId="3" borderId="14" xfId="239" applyNumberFormat="1" applyFont="1" applyFill="1" applyBorder="1" applyAlignment="1" applyProtection="1">
      <alignment horizontal="center" vertical="center"/>
      <protection/>
    </xf>
    <xf numFmtId="168" fontId="64" fillId="3" borderId="14" xfId="239" applyNumberFormat="1" applyFont="1" applyFill="1" applyBorder="1" applyAlignment="1" applyProtection="1">
      <alignment horizontal="center" vertical="center"/>
      <protection/>
    </xf>
    <xf numFmtId="4" fontId="58" fillId="3" borderId="14" xfId="239" applyNumberFormat="1" applyFont="1" applyFill="1" applyBorder="1" applyAlignment="1" applyProtection="1">
      <alignment horizontal="center" vertical="center"/>
      <protection locked="0"/>
    </xf>
    <xf numFmtId="49" fontId="62" fillId="0" borderId="25" xfId="211" applyNumberFormat="1" applyFont="1" applyFill="1" applyBorder="1" applyAlignment="1">
      <alignment horizontal="center" vertical="center" wrapText="1"/>
      <protection/>
    </xf>
    <xf numFmtId="49" fontId="62" fillId="0" borderId="26" xfId="211" applyFont="1" applyFill="1" applyBorder="1" applyAlignment="1">
      <alignment vertical="center" wrapText="1"/>
      <protection/>
    </xf>
    <xf numFmtId="49" fontId="63" fillId="0" borderId="27" xfId="211" applyFont="1" applyFill="1" applyBorder="1" applyAlignment="1">
      <alignment horizontal="center" vertical="center" wrapText="1"/>
      <protection/>
    </xf>
    <xf numFmtId="4" fontId="62" fillId="3" borderId="26" xfId="242" applyNumberFormat="1" applyFont="1" applyFill="1" applyBorder="1" applyAlignment="1" applyProtection="1">
      <alignment horizontal="center" vertical="center"/>
      <protection/>
    </xf>
    <xf numFmtId="168" fontId="66" fillId="3" borderId="26" xfId="242" applyNumberFormat="1" applyFont="1" applyFill="1" applyBorder="1" applyAlignment="1" applyProtection="1">
      <alignment horizontal="center" vertical="center"/>
      <protection/>
    </xf>
    <xf numFmtId="49" fontId="62" fillId="0" borderId="28" xfId="211" applyNumberFormat="1" applyFont="1" applyFill="1" applyBorder="1" applyAlignment="1">
      <alignment horizontal="center" vertical="center" wrapText="1"/>
      <protection/>
    </xf>
    <xf numFmtId="168" fontId="64" fillId="3" borderId="26" xfId="242" applyNumberFormat="1" applyFont="1" applyFill="1" applyBorder="1" applyAlignment="1" applyProtection="1">
      <alignment horizontal="center" vertical="center"/>
      <protection/>
    </xf>
    <xf numFmtId="49" fontId="63" fillId="0" borderId="29" xfId="211" applyFont="1" applyFill="1" applyBorder="1" applyAlignment="1">
      <alignment horizontal="center" vertical="center" wrapText="1"/>
      <protection/>
    </xf>
    <xf numFmtId="4" fontId="58" fillId="22" borderId="30" xfId="242" applyNumberFormat="1" applyFont="1" applyFill="1" applyBorder="1" applyAlignment="1" applyProtection="1">
      <alignment horizontal="center" vertical="center"/>
      <protection/>
    </xf>
    <xf numFmtId="168" fontId="64" fillId="22" borderId="30" xfId="242" applyNumberFormat="1" applyFont="1" applyFill="1" applyBorder="1" applyAlignment="1" applyProtection="1">
      <alignment horizontal="center" vertical="center"/>
      <protection/>
    </xf>
    <xf numFmtId="4" fontId="71" fillId="22" borderId="30" xfId="242" applyNumberFormat="1" applyFont="1" applyFill="1" applyBorder="1" applyAlignment="1" applyProtection="1">
      <alignment horizontal="center" vertical="center"/>
      <protection/>
    </xf>
    <xf numFmtId="168" fontId="72" fillId="22" borderId="30" xfId="242" applyNumberFormat="1" applyFont="1" applyFill="1" applyBorder="1" applyAlignment="1" applyProtection="1">
      <alignment horizontal="center" vertical="center"/>
      <protection/>
    </xf>
    <xf numFmtId="49" fontId="63" fillId="0" borderId="26" xfId="211" applyFont="1" applyFill="1" applyBorder="1" applyAlignment="1">
      <alignment horizontal="center" vertical="center" wrapText="1"/>
      <protection/>
    </xf>
    <xf numFmtId="4" fontId="62" fillId="3" borderId="30" xfId="242" applyNumberFormat="1" applyFont="1" applyFill="1" applyBorder="1" applyAlignment="1" applyProtection="1">
      <alignment horizontal="center" vertical="center"/>
      <protection/>
    </xf>
    <xf numFmtId="168" fontId="64" fillId="3" borderId="30" xfId="242" applyNumberFormat="1" applyFont="1" applyFill="1" applyBorder="1" applyAlignment="1" applyProtection="1">
      <alignment horizontal="center" vertical="center"/>
      <protection/>
    </xf>
    <xf numFmtId="49" fontId="58" fillId="0" borderId="31" xfId="214" applyNumberFormat="1" applyFont="1" applyFill="1" applyBorder="1" applyAlignment="1">
      <alignment horizontal="center" vertical="center" wrapText="1"/>
      <protection/>
    </xf>
    <xf numFmtId="49" fontId="58" fillId="0" borderId="20" xfId="211" applyFont="1" applyFill="1" applyBorder="1" applyAlignment="1">
      <alignment horizontal="left" vertical="center" wrapText="1" indent="1"/>
      <protection/>
    </xf>
    <xf numFmtId="49" fontId="63" fillId="0" borderId="21" xfId="211" applyFont="1" applyFill="1" applyBorder="1" applyAlignment="1">
      <alignment horizontal="center" vertical="center" wrapText="1"/>
      <protection/>
    </xf>
    <xf numFmtId="4" fontId="62" fillId="3" borderId="32" xfId="192" applyNumberFormat="1" applyFont="1" applyFill="1" applyBorder="1" applyAlignment="1" applyProtection="1">
      <alignment horizontal="center" vertical="center"/>
      <protection locked="0"/>
    </xf>
    <xf numFmtId="168" fontId="64" fillId="3" borderId="32" xfId="192" applyNumberFormat="1" applyFont="1" applyFill="1" applyBorder="1" applyAlignment="1" applyProtection="1">
      <alignment horizontal="center" vertical="center"/>
      <protection locked="0"/>
    </xf>
    <xf numFmtId="49" fontId="58" fillId="0" borderId="0" xfId="211" applyFont="1" applyFill="1" applyBorder="1" applyAlignment="1">
      <alignment vertical="center" wrapText="1"/>
      <protection/>
    </xf>
    <xf numFmtId="49" fontId="58" fillId="0" borderId="14" xfId="214" applyNumberFormat="1" applyFont="1" applyFill="1" applyBorder="1" applyAlignment="1">
      <alignment horizontal="center" vertical="center" wrapText="1"/>
      <protection/>
    </xf>
    <xf numFmtId="49" fontId="63" fillId="0" borderId="14" xfId="211" applyFont="1" applyFill="1" applyBorder="1" applyAlignment="1">
      <alignment horizontal="center" vertical="center" wrapText="1"/>
      <protection/>
    </xf>
    <xf numFmtId="4" fontId="58" fillId="22" borderId="14" xfId="192" applyNumberFormat="1" applyFont="1" applyFill="1" applyBorder="1" applyAlignment="1" applyProtection="1">
      <alignment horizontal="center" vertical="center"/>
      <protection locked="0"/>
    </xf>
    <xf numFmtId="168" fontId="64" fillId="22" borderId="14" xfId="192" applyNumberFormat="1" applyFont="1" applyFill="1" applyBorder="1" applyAlignment="1" applyProtection="1">
      <alignment horizontal="center" vertical="center"/>
      <protection locked="0"/>
    </xf>
    <xf numFmtId="168" fontId="58" fillId="0" borderId="14" xfId="192" applyNumberFormat="1" applyFont="1" applyFill="1" applyBorder="1" applyAlignment="1" applyProtection="1">
      <alignment horizontal="center" vertical="center" wrapText="1"/>
      <protection/>
    </xf>
    <xf numFmtId="4" fontId="58" fillId="22" borderId="14" xfId="211" applyNumberFormat="1" applyFont="1" applyFill="1" applyBorder="1" applyAlignment="1" applyProtection="1">
      <alignment horizontal="center" vertical="center"/>
      <protection/>
    </xf>
    <xf numFmtId="168" fontId="64" fillId="22" borderId="14" xfId="211" applyNumberFormat="1" applyFont="1" applyFill="1" applyBorder="1" applyAlignment="1" applyProtection="1">
      <alignment horizontal="center" vertical="center"/>
      <protection/>
    </xf>
    <xf numFmtId="49" fontId="63" fillId="0" borderId="14" xfId="213" applyFont="1" applyBorder="1" applyAlignment="1">
      <alignment wrapText="1"/>
      <protection/>
    </xf>
    <xf numFmtId="0" fontId="63" fillId="0" borderId="14" xfId="212" applyFont="1" applyBorder="1" applyAlignment="1">
      <alignment horizontal="center" vertical="top" wrapText="1"/>
      <protection/>
    </xf>
    <xf numFmtId="171" fontId="58" fillId="22" borderId="0" xfId="211" applyNumberFormat="1" applyFont="1" applyFill="1" applyBorder="1" applyAlignment="1">
      <alignment horizontal="center" vertical="center" wrapText="1"/>
      <protection/>
    </xf>
    <xf numFmtId="168" fontId="64" fillId="22" borderId="14" xfId="211" applyNumberFormat="1" applyFont="1" applyFill="1" applyBorder="1" applyAlignment="1">
      <alignment horizontal="center" vertical="center" wrapText="1"/>
      <protection/>
    </xf>
    <xf numFmtId="171" fontId="58" fillId="22" borderId="14" xfId="211" applyNumberFormat="1" applyFont="1" applyFill="1" applyBorder="1" applyAlignment="1" applyProtection="1">
      <alignment horizontal="center" vertical="center"/>
      <protection/>
    </xf>
    <xf numFmtId="169" fontId="63" fillId="3" borderId="14" xfId="213" applyNumberFormat="1" applyFont="1" applyFill="1" applyBorder="1" applyAlignment="1">
      <alignment horizontal="center" wrapText="1"/>
      <protection/>
    </xf>
    <xf numFmtId="168" fontId="64" fillId="3" borderId="14" xfId="213" applyNumberFormat="1" applyFont="1" applyFill="1" applyBorder="1" applyAlignment="1">
      <alignment horizontal="center" wrapText="1"/>
      <protection/>
    </xf>
    <xf numFmtId="0" fontId="58" fillId="0" borderId="14" xfId="211" applyNumberFormat="1" applyFont="1" applyFill="1" applyBorder="1" applyAlignment="1">
      <alignment horizontal="center" vertical="center" wrapText="1"/>
      <protection/>
    </xf>
    <xf numFmtId="0" fontId="63" fillId="0" borderId="14" xfId="211" applyNumberFormat="1" applyFont="1" applyFill="1" applyBorder="1" applyAlignment="1">
      <alignment horizontal="center" vertical="center" wrapText="1"/>
      <protection/>
    </xf>
    <xf numFmtId="4" fontId="73" fillId="3" borderId="14" xfId="213" applyNumberFormat="1" applyFont="1" applyFill="1" applyBorder="1" applyAlignment="1">
      <alignment horizontal="center" wrapText="1"/>
      <protection/>
    </xf>
    <xf numFmtId="49" fontId="62" fillId="0" borderId="14" xfId="213" applyFont="1" applyBorder="1" applyAlignment="1">
      <alignment wrapText="1"/>
      <protection/>
    </xf>
    <xf numFmtId="4" fontId="62" fillId="22" borderId="14" xfId="211" applyNumberFormat="1" applyFont="1" applyFill="1" applyBorder="1" applyAlignment="1">
      <alignment horizontal="center" vertical="center" wrapText="1"/>
      <protection/>
    </xf>
    <xf numFmtId="49" fontId="58" fillId="0" borderId="14" xfId="213" applyFont="1" applyBorder="1" applyAlignment="1">
      <alignment wrapText="1"/>
      <protection/>
    </xf>
    <xf numFmtId="4" fontId="58" fillId="22" borderId="14" xfId="211" applyNumberFormat="1" applyFont="1" applyFill="1" applyBorder="1" applyAlignment="1">
      <alignment horizontal="center" vertical="center" wrapText="1"/>
      <protection/>
    </xf>
    <xf numFmtId="4" fontId="58" fillId="3" borderId="14" xfId="213" applyNumberFormat="1" applyFont="1" applyFill="1" applyBorder="1" applyAlignment="1">
      <alignment horizontal="center" wrapText="1"/>
      <protection/>
    </xf>
    <xf numFmtId="49" fontId="63" fillId="0" borderId="14" xfId="211" applyFont="1" applyFill="1" applyBorder="1" applyAlignment="1">
      <alignment horizontal="center" wrapText="1"/>
      <protection/>
    </xf>
    <xf numFmtId="4" fontId="62" fillId="3" borderId="14" xfId="213" applyNumberFormat="1" applyFont="1" applyFill="1" applyBorder="1" applyAlignment="1">
      <alignment horizontal="center" wrapText="1"/>
      <protection/>
    </xf>
    <xf numFmtId="0" fontId="63" fillId="0" borderId="14" xfId="211" applyNumberFormat="1" applyFont="1" applyFill="1" applyBorder="1" applyAlignment="1">
      <alignment horizontal="center" wrapText="1"/>
      <protection/>
    </xf>
    <xf numFmtId="0" fontId="62" fillId="0" borderId="14" xfId="211" applyNumberFormat="1" applyFont="1" applyFill="1" applyBorder="1" applyAlignment="1">
      <alignment horizontal="center" vertical="center" wrapText="1"/>
      <protection/>
    </xf>
    <xf numFmtId="0" fontId="62" fillId="0" borderId="14" xfId="211" applyNumberFormat="1" applyFont="1" applyFill="1" applyBorder="1" applyAlignment="1">
      <alignment wrapText="1"/>
      <protection/>
    </xf>
    <xf numFmtId="2" fontId="62" fillId="0" borderId="14" xfId="211" applyNumberFormat="1" applyFont="1" applyFill="1" applyBorder="1" applyAlignment="1">
      <alignment horizontal="center" wrapText="1"/>
      <protection/>
    </xf>
    <xf numFmtId="168" fontId="64" fillId="0" borderId="14" xfId="211" applyNumberFormat="1" applyFont="1" applyFill="1" applyBorder="1" applyAlignment="1">
      <alignment horizontal="center" wrapText="1"/>
      <protection/>
    </xf>
    <xf numFmtId="0" fontId="58" fillId="0" borderId="0" xfId="211" applyNumberFormat="1" applyFont="1" applyFill="1" applyBorder="1" applyAlignment="1">
      <alignment horizontal="center" vertical="center" wrapText="1"/>
      <protection/>
    </xf>
    <xf numFmtId="0" fontId="74" fillId="0" borderId="0" xfId="211" applyNumberFormat="1" applyFont="1" applyFill="1" applyBorder="1" applyAlignment="1">
      <alignment horizontal="center" vertical="center" wrapText="1"/>
      <protection/>
    </xf>
    <xf numFmtId="10" fontId="63" fillId="0" borderId="0" xfId="211" applyNumberFormat="1" applyFont="1" applyFill="1" applyBorder="1" applyAlignment="1">
      <alignment horizontal="center" vertical="center" wrapText="1"/>
      <protection/>
    </xf>
    <xf numFmtId="0" fontId="64" fillId="0" borderId="0" xfId="211" applyNumberFormat="1" applyFont="1" applyFill="1" applyBorder="1" applyAlignment="1">
      <alignment horizontal="center" vertical="center" wrapText="1"/>
      <protection/>
    </xf>
    <xf numFmtId="2" fontId="75" fillId="0" borderId="0" xfId="211" applyNumberFormat="1" applyFont="1" applyFill="1" applyBorder="1" applyAlignment="1">
      <alignment horizontal="center" vertical="center" wrapText="1"/>
      <protection/>
    </xf>
    <xf numFmtId="0" fontId="62" fillId="0" borderId="0" xfId="211" applyNumberFormat="1" applyFont="1" applyFill="1" applyBorder="1" applyAlignment="1">
      <alignment vertical="center" wrapText="1"/>
      <protection/>
    </xf>
    <xf numFmtId="0" fontId="63" fillId="0" borderId="0" xfId="211" applyNumberFormat="1" applyFont="1" applyFill="1" applyBorder="1" applyAlignment="1">
      <alignment horizontal="center" vertical="center" wrapText="1"/>
      <protection/>
    </xf>
    <xf numFmtId="0" fontId="58" fillId="0" borderId="0" xfId="211" applyNumberFormat="1" applyFont="1" applyFill="1" applyBorder="1" applyAlignment="1">
      <alignment vertical="center" wrapText="1"/>
      <protection/>
    </xf>
    <xf numFmtId="0" fontId="66" fillId="0" borderId="0" xfId="211" applyNumberFormat="1" applyFont="1" applyFill="1" applyBorder="1" applyAlignment="1">
      <alignment horizontal="center" vertical="center" wrapText="1"/>
      <protection/>
    </xf>
    <xf numFmtId="0" fontId="58" fillId="0" borderId="0" xfId="211" applyNumberFormat="1" applyFont="1" applyFill="1" applyAlignment="1">
      <alignment horizontal="center" vertical="center" wrapText="1"/>
      <protection/>
    </xf>
    <xf numFmtId="0" fontId="58" fillId="0" borderId="0" xfId="211" applyNumberFormat="1" applyFont="1" applyFill="1" applyAlignment="1">
      <alignment vertical="center" wrapText="1"/>
      <protection/>
    </xf>
    <xf numFmtId="0" fontId="63" fillId="0" borderId="0" xfId="211" applyNumberFormat="1" applyFont="1" applyFill="1" applyAlignment="1">
      <alignment horizontal="center" vertical="center" wrapText="1"/>
      <protection/>
    </xf>
    <xf numFmtId="0" fontId="64" fillId="0" borderId="0" xfId="211" applyNumberFormat="1" applyFont="1" applyFill="1" applyAlignment="1">
      <alignment horizontal="center" vertical="center" wrapText="1"/>
      <protection/>
    </xf>
    <xf numFmtId="49" fontId="58" fillId="0" borderId="0" xfId="211" applyNumberFormat="1" applyFont="1" applyFill="1" applyAlignment="1">
      <alignment horizontal="center" vertical="center" wrapText="1"/>
      <protection/>
    </xf>
    <xf numFmtId="49" fontId="63" fillId="0" borderId="0" xfId="211" applyFont="1" applyFill="1" applyAlignment="1">
      <alignment horizontal="center" vertical="center" wrapText="1"/>
      <protection/>
    </xf>
    <xf numFmtId="49" fontId="58" fillId="0" borderId="0" xfId="211" applyFont="1" applyFill="1" applyAlignment="1">
      <alignment horizontal="center" vertical="center" wrapText="1"/>
      <protection/>
    </xf>
    <xf numFmtId="49" fontId="64" fillId="0" borderId="0" xfId="211" applyFont="1" applyFill="1" applyAlignment="1">
      <alignment horizontal="center" vertical="center" wrapText="1"/>
      <protection/>
    </xf>
    <xf numFmtId="49" fontId="58" fillId="30" borderId="24" xfId="211" applyNumberFormat="1" applyFont="1" applyFill="1" applyBorder="1" applyAlignment="1">
      <alignment horizontal="center" vertical="center" wrapText="1"/>
      <protection/>
    </xf>
    <xf numFmtId="49" fontId="58" fillId="30" borderId="14" xfId="211" applyFont="1" applyFill="1" applyBorder="1" applyAlignment="1">
      <alignment vertical="center" wrapText="1"/>
      <protection/>
    </xf>
    <xf numFmtId="4" fontId="58" fillId="30" borderId="14" xfId="239" applyNumberFormat="1" applyFont="1" applyFill="1" applyBorder="1" applyAlignment="1" applyProtection="1">
      <alignment horizontal="center" vertical="center"/>
      <protection locked="0"/>
    </xf>
    <xf numFmtId="4" fontId="62" fillId="30" borderId="20" xfId="0" applyNumberFormat="1" applyFont="1" applyFill="1" applyBorder="1" applyAlignment="1">
      <alignment horizontal="center" wrapText="1"/>
    </xf>
    <xf numFmtId="4" fontId="64" fillId="30" borderId="20" xfId="0" applyNumberFormat="1" applyFont="1" applyFill="1" applyBorder="1" applyAlignment="1">
      <alignment horizontal="center" wrapText="1"/>
    </xf>
    <xf numFmtId="4" fontId="67" fillId="30" borderId="20" xfId="0" applyNumberFormat="1" applyFont="1" applyFill="1" applyBorder="1" applyAlignment="1">
      <alignment horizontal="center" wrapText="1"/>
    </xf>
    <xf numFmtId="49" fontId="58" fillId="30" borderId="0" xfId="211" applyFont="1" applyFill="1" applyAlignment="1">
      <alignment vertical="center" wrapText="1"/>
      <protection/>
    </xf>
    <xf numFmtId="169" fontId="58" fillId="22" borderId="14" xfId="239" applyNumberFormat="1" applyFont="1" applyFill="1" applyBorder="1" applyAlignment="1" applyProtection="1">
      <alignment horizontal="center" vertical="center"/>
      <protection locked="0"/>
    </xf>
    <xf numFmtId="0" fontId="58" fillId="0" borderId="33" xfId="0" applyFont="1" applyBorder="1" applyAlignment="1">
      <alignment horizontal="center" vertical="center" wrapText="1"/>
    </xf>
    <xf numFmtId="49" fontId="62" fillId="0" borderId="34" xfId="0" applyNumberFormat="1" applyFont="1" applyBorder="1" applyAlignment="1">
      <alignment horizontal="center" wrapText="1"/>
    </xf>
    <xf numFmtId="4" fontId="62" fillId="3" borderId="34" xfId="239" applyNumberFormat="1" applyFont="1" applyFill="1" applyBorder="1" applyAlignment="1" applyProtection="1">
      <alignment horizontal="center" vertical="center"/>
      <protection/>
    </xf>
    <xf numFmtId="4" fontId="58" fillId="22" borderId="35" xfId="239" applyNumberFormat="1" applyFont="1" applyFill="1" applyBorder="1" applyAlignment="1" applyProtection="1">
      <alignment horizontal="center" vertical="center"/>
      <protection locked="0"/>
    </xf>
    <xf numFmtId="4" fontId="62" fillId="3" borderId="35" xfId="239" applyNumberFormat="1" applyFont="1" applyFill="1" applyBorder="1" applyAlignment="1" applyProtection="1">
      <alignment horizontal="center" vertical="center"/>
      <protection locked="0"/>
    </xf>
    <xf numFmtId="4" fontId="58" fillId="30" borderId="35" xfId="239" applyNumberFormat="1" applyFont="1" applyFill="1" applyBorder="1" applyAlignment="1" applyProtection="1">
      <alignment horizontal="center" vertical="center"/>
      <protection locked="0"/>
    </xf>
    <xf numFmtId="4" fontId="62" fillId="3" borderId="36" xfId="242" applyNumberFormat="1" applyFont="1" applyFill="1" applyBorder="1" applyAlignment="1" applyProtection="1">
      <alignment horizontal="center" vertical="center"/>
      <protection/>
    </xf>
    <xf numFmtId="4" fontId="58" fillId="22" borderId="37" xfId="242" applyNumberFormat="1" applyFont="1" applyFill="1" applyBorder="1" applyAlignment="1" applyProtection="1">
      <alignment horizontal="center" vertical="center"/>
      <protection/>
    </xf>
    <xf numFmtId="4" fontId="62" fillId="3" borderId="37" xfId="242" applyNumberFormat="1" applyFont="1" applyFill="1" applyBorder="1" applyAlignment="1" applyProtection="1">
      <alignment horizontal="center" vertical="center"/>
      <protection/>
    </xf>
    <xf numFmtId="4" fontId="62" fillId="3" borderId="38" xfId="192" applyNumberFormat="1" applyFont="1" applyFill="1" applyBorder="1" applyAlignment="1" applyProtection="1">
      <alignment horizontal="center" vertical="center"/>
      <protection locked="0"/>
    </xf>
    <xf numFmtId="4" fontId="58" fillId="22" borderId="35" xfId="192" applyNumberFormat="1" applyFont="1" applyFill="1" applyBorder="1" applyAlignment="1" applyProtection="1">
      <alignment horizontal="center" vertical="center"/>
      <protection locked="0"/>
    </xf>
    <xf numFmtId="4" fontId="58" fillId="22" borderId="35" xfId="211" applyNumberFormat="1" applyFont="1" applyFill="1" applyBorder="1" applyAlignment="1" applyProtection="1">
      <alignment horizontal="center" vertical="center"/>
      <protection/>
    </xf>
    <xf numFmtId="169" fontId="63" fillId="3" borderId="35" xfId="213" applyNumberFormat="1" applyFont="1" applyFill="1" applyBorder="1" applyAlignment="1">
      <alignment horizontal="center" wrapText="1"/>
      <protection/>
    </xf>
    <xf numFmtId="4" fontId="73" fillId="3" borderId="35" xfId="213" applyNumberFormat="1" applyFont="1" applyFill="1" applyBorder="1" applyAlignment="1">
      <alignment horizontal="center" wrapText="1"/>
      <protection/>
    </xf>
    <xf numFmtId="4" fontId="62" fillId="22" borderId="35" xfId="211" applyNumberFormat="1" applyFont="1" applyFill="1" applyBorder="1" applyAlignment="1">
      <alignment horizontal="center" vertical="center" wrapText="1"/>
      <protection/>
    </xf>
    <xf numFmtId="4" fontId="58" fillId="22" borderId="35" xfId="211" applyNumberFormat="1" applyFont="1" applyFill="1" applyBorder="1" applyAlignment="1">
      <alignment horizontal="center" vertical="center" wrapText="1"/>
      <protection/>
    </xf>
    <xf numFmtId="4" fontId="58" fillId="3" borderId="35" xfId="213" applyNumberFormat="1" applyFont="1" applyFill="1" applyBorder="1" applyAlignment="1">
      <alignment horizontal="center" wrapText="1"/>
      <protection/>
    </xf>
    <xf numFmtId="4" fontId="62" fillId="3" borderId="35" xfId="213" applyNumberFormat="1" applyFont="1" applyFill="1" applyBorder="1" applyAlignment="1">
      <alignment horizontal="center" wrapText="1"/>
      <protection/>
    </xf>
    <xf numFmtId="0" fontId="65" fillId="0" borderId="32" xfId="0" applyFont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49" fontId="63" fillId="0" borderId="20" xfId="211" applyFont="1" applyFill="1" applyBorder="1" applyAlignment="1">
      <alignment horizontal="center" vertical="center" wrapText="1"/>
      <protection/>
    </xf>
    <xf numFmtId="49" fontId="63" fillId="30" borderId="14" xfId="211" applyFont="1" applyFill="1" applyBorder="1" applyAlignment="1">
      <alignment horizontal="center" vertical="center" wrapText="1"/>
      <protection/>
    </xf>
    <xf numFmtId="49" fontId="62" fillId="0" borderId="17" xfId="190" applyNumberFormat="1" applyFont="1" applyBorder="1" applyAlignment="1">
      <alignment horizontal="center" vertical="center" wrapText="1"/>
      <protection/>
    </xf>
    <xf numFmtId="49" fontId="62" fillId="0" borderId="22" xfId="0" applyNumberFormat="1" applyFont="1" applyBorder="1" applyAlignment="1">
      <alignment horizontal="center" wrapText="1"/>
    </xf>
    <xf numFmtId="49" fontId="58" fillId="0" borderId="39" xfId="211" applyNumberFormat="1" applyFont="1" applyFill="1" applyBorder="1" applyAlignment="1">
      <alignment horizontal="center" vertical="center" wrapText="1"/>
      <protection/>
    </xf>
    <xf numFmtId="4" fontId="62" fillId="3" borderId="22" xfId="239" applyNumberFormat="1" applyFont="1" applyFill="1" applyBorder="1" applyAlignment="1" applyProtection="1">
      <alignment horizontal="center" vertical="center"/>
      <protection/>
    </xf>
    <xf numFmtId="4" fontId="58" fillId="22" borderId="23" xfId="239" applyNumberFormat="1" applyFont="1" applyFill="1" applyBorder="1" applyAlignment="1" applyProtection="1">
      <alignment horizontal="center" vertical="center"/>
      <protection locked="0"/>
    </xf>
    <xf numFmtId="4" fontId="58" fillId="30" borderId="23" xfId="239" applyNumberFormat="1" applyFont="1" applyFill="1" applyBorder="1" applyAlignment="1" applyProtection="1">
      <alignment horizontal="center" vertical="center"/>
      <protection locked="0"/>
    </xf>
    <xf numFmtId="4" fontId="62" fillId="3" borderId="27" xfId="242" applyNumberFormat="1" applyFont="1" applyFill="1" applyBorder="1" applyAlignment="1" applyProtection="1">
      <alignment horizontal="center" vertical="center"/>
      <protection/>
    </xf>
    <xf numFmtId="4" fontId="71" fillId="22" borderId="40" xfId="242" applyNumberFormat="1" applyFont="1" applyFill="1" applyBorder="1" applyAlignment="1" applyProtection="1">
      <alignment horizontal="center" vertical="center"/>
      <protection/>
    </xf>
    <xf numFmtId="4" fontId="62" fillId="3" borderId="40" xfId="242" applyNumberFormat="1" applyFont="1" applyFill="1" applyBorder="1" applyAlignment="1" applyProtection="1">
      <alignment horizontal="center" vertical="center"/>
      <protection/>
    </xf>
    <xf numFmtId="4" fontId="62" fillId="3" borderId="41" xfId="192" applyNumberFormat="1" applyFont="1" applyFill="1" applyBorder="1" applyAlignment="1" applyProtection="1">
      <alignment horizontal="center" vertical="center"/>
      <protection locked="0"/>
    </xf>
    <xf numFmtId="49" fontId="58" fillId="0" borderId="39" xfId="214" applyNumberFormat="1" applyFont="1" applyFill="1" applyBorder="1" applyAlignment="1">
      <alignment horizontal="center" vertical="center" wrapText="1"/>
      <protection/>
    </xf>
    <xf numFmtId="4" fontId="58" fillId="22" borderId="23" xfId="192" applyNumberFormat="1" applyFont="1" applyFill="1" applyBorder="1" applyAlignment="1" applyProtection="1">
      <alignment horizontal="center" vertical="center"/>
      <protection locked="0"/>
    </xf>
    <xf numFmtId="168" fontId="58" fillId="0" borderId="39" xfId="192" applyNumberFormat="1" applyFont="1" applyFill="1" applyBorder="1" applyAlignment="1" applyProtection="1">
      <alignment horizontal="center" vertical="center" wrapText="1"/>
      <protection/>
    </xf>
    <xf numFmtId="169" fontId="63" fillId="3" borderId="23" xfId="213" applyNumberFormat="1" applyFont="1" applyFill="1" applyBorder="1" applyAlignment="1">
      <alignment horizontal="center" wrapText="1"/>
      <protection/>
    </xf>
    <xf numFmtId="0" fontId="58" fillId="0" borderId="39" xfId="211" applyNumberFormat="1" applyFont="1" applyFill="1" applyBorder="1" applyAlignment="1">
      <alignment horizontal="center" vertical="center" wrapText="1"/>
      <protection/>
    </xf>
    <xf numFmtId="4" fontId="73" fillId="3" borderId="23" xfId="213" applyNumberFormat="1" applyFont="1" applyFill="1" applyBorder="1" applyAlignment="1">
      <alignment horizontal="center" wrapText="1"/>
      <protection/>
    </xf>
    <xf numFmtId="4" fontId="62" fillId="22" borderId="23" xfId="211" applyNumberFormat="1" applyFont="1" applyFill="1" applyBorder="1" applyAlignment="1">
      <alignment horizontal="center" vertical="center" wrapText="1"/>
      <protection/>
    </xf>
    <xf numFmtId="4" fontId="58" fillId="22" borderId="23" xfId="211" applyNumberFormat="1" applyFont="1" applyFill="1" applyBorder="1" applyAlignment="1">
      <alignment horizontal="center" vertical="center" wrapText="1"/>
      <protection/>
    </xf>
    <xf numFmtId="4" fontId="58" fillId="3" borderId="23" xfId="213" applyNumberFormat="1" applyFont="1" applyFill="1" applyBorder="1" applyAlignment="1">
      <alignment horizontal="center" wrapText="1"/>
      <protection/>
    </xf>
    <xf numFmtId="4" fontId="62" fillId="3" borderId="23" xfId="213" applyNumberFormat="1" applyFont="1" applyFill="1" applyBorder="1" applyAlignment="1">
      <alignment horizontal="center" wrapText="1"/>
      <protection/>
    </xf>
    <xf numFmtId="0" fontId="62" fillId="0" borderId="42" xfId="211" applyNumberFormat="1" applyFont="1" applyFill="1" applyBorder="1" applyAlignment="1">
      <alignment horizontal="center" vertical="center" wrapText="1"/>
      <protection/>
    </xf>
    <xf numFmtId="0" fontId="62" fillId="0" borderId="43" xfId="211" applyNumberFormat="1" applyFont="1" applyFill="1" applyBorder="1" applyAlignment="1">
      <alignment wrapText="1"/>
      <protection/>
    </xf>
    <xf numFmtId="0" fontId="63" fillId="0" borderId="43" xfId="211" applyNumberFormat="1" applyFont="1" applyFill="1" applyBorder="1" applyAlignment="1">
      <alignment horizontal="center" wrapText="1"/>
      <protection/>
    </xf>
    <xf numFmtId="2" fontId="62" fillId="0" borderId="44" xfId="211" applyNumberFormat="1" applyFont="1" applyFill="1" applyBorder="1" applyAlignment="1">
      <alignment horizontal="center" wrapText="1"/>
      <protection/>
    </xf>
    <xf numFmtId="168" fontId="64" fillId="0" borderId="43" xfId="211" applyNumberFormat="1" applyFont="1" applyFill="1" applyBorder="1" applyAlignment="1">
      <alignment horizontal="center" wrapText="1"/>
      <protection/>
    </xf>
    <xf numFmtId="2" fontId="62" fillId="0" borderId="43" xfId="211" applyNumberFormat="1" applyFont="1" applyFill="1" applyBorder="1" applyAlignment="1">
      <alignment horizontal="center" wrapText="1"/>
      <protection/>
    </xf>
    <xf numFmtId="2" fontId="62" fillId="0" borderId="45" xfId="211" applyNumberFormat="1" applyFont="1" applyFill="1" applyBorder="1" applyAlignment="1">
      <alignment horizontal="center" wrapText="1"/>
      <protection/>
    </xf>
    <xf numFmtId="2" fontId="58" fillId="0" borderId="0" xfId="211" applyNumberFormat="1" applyFont="1" applyFill="1" applyAlignment="1">
      <alignment vertical="center" wrapText="1"/>
      <protection/>
    </xf>
    <xf numFmtId="49" fontId="62" fillId="0" borderId="39" xfId="211" applyNumberFormat="1" applyFont="1" applyFill="1" applyBorder="1" applyAlignment="1">
      <alignment horizontal="center" vertical="center" wrapText="1"/>
      <protection/>
    </xf>
    <xf numFmtId="49" fontId="62" fillId="0" borderId="14" xfId="211" applyFont="1" applyFill="1" applyBorder="1" applyAlignment="1">
      <alignment horizontal="left" vertical="center" wrapText="1"/>
      <protection/>
    </xf>
    <xf numFmtId="49" fontId="66" fillId="0" borderId="14" xfId="211" applyFont="1" applyFill="1" applyBorder="1" applyAlignment="1">
      <alignment horizontal="center" vertical="center" wrapText="1"/>
      <protection/>
    </xf>
    <xf numFmtId="49" fontId="58" fillId="0" borderId="46" xfId="211" applyNumberFormat="1" applyFont="1" applyFill="1" applyBorder="1" applyAlignment="1">
      <alignment horizontal="center" vertical="center" wrapText="1"/>
      <protection/>
    </xf>
    <xf numFmtId="49" fontId="58" fillId="0" borderId="47" xfId="211" applyFont="1" applyFill="1" applyBorder="1" applyAlignment="1">
      <alignment vertical="center" wrapText="1"/>
      <protection/>
    </xf>
    <xf numFmtId="49" fontId="63" fillId="0" borderId="47" xfId="211" applyFont="1" applyFill="1" applyBorder="1" applyAlignment="1">
      <alignment horizontal="center" vertical="center" wrapText="1"/>
      <protection/>
    </xf>
    <xf numFmtId="4" fontId="66" fillId="3" borderId="26" xfId="242" applyNumberFormat="1" applyFont="1" applyFill="1" applyBorder="1" applyAlignment="1" applyProtection="1">
      <alignment horizontal="center" vertical="center"/>
      <protection/>
    </xf>
    <xf numFmtId="2" fontId="58" fillId="22" borderId="0" xfId="211" applyNumberFormat="1" applyFont="1" applyFill="1" applyBorder="1" applyAlignment="1">
      <alignment horizontal="center" vertical="center" wrapText="1"/>
      <protection/>
    </xf>
    <xf numFmtId="2" fontId="58" fillId="22" borderId="35" xfId="211" applyNumberFormat="1" applyFont="1" applyFill="1" applyBorder="1" applyAlignment="1" applyProtection="1">
      <alignment horizontal="center" vertical="center"/>
      <protection/>
    </xf>
    <xf numFmtId="0" fontId="60" fillId="0" borderId="17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2" fillId="0" borderId="32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49" fontId="65" fillId="0" borderId="0" xfId="211" applyFont="1" applyFill="1" applyAlignment="1">
      <alignment horizontal="center" vertical="center" wrapText="1"/>
      <protection/>
    </xf>
    <xf numFmtId="0" fontId="42" fillId="0" borderId="0" xfId="182" applyAlignment="1" applyProtection="1">
      <alignment horizontal="center" wrapText="1"/>
      <protection/>
    </xf>
    <xf numFmtId="0" fontId="57" fillId="0" borderId="0" xfId="0" applyFont="1" applyAlignment="1">
      <alignment horizontal="center" wrapText="1"/>
    </xf>
    <xf numFmtId="0" fontId="58" fillId="0" borderId="0" xfId="211" applyNumberFormat="1" applyFont="1" applyFill="1" applyBorder="1" applyAlignment="1">
      <alignment horizontal="left" vertical="center" wrapText="1"/>
      <protection/>
    </xf>
    <xf numFmtId="0" fontId="58" fillId="0" borderId="0" xfId="0" applyFont="1" applyFill="1" applyBorder="1" applyAlignment="1">
      <alignment horizontal="left" wrapText="1"/>
    </xf>
    <xf numFmtId="0" fontId="60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49" xfId="0" applyFont="1" applyBorder="1" applyAlignment="1">
      <alignment horizontal="center"/>
    </xf>
    <xf numFmtId="0" fontId="77" fillId="0" borderId="0" xfId="0" applyFont="1" applyAlignment="1">
      <alignment horizontal="center" wrapText="1"/>
    </xf>
    <xf numFmtId="0" fontId="60" fillId="0" borderId="32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73" fillId="0" borderId="32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</cellXfs>
  <cellStyles count="235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й заголовок" xfId="197"/>
    <cellStyle name="Мой заголовок листа" xfId="198"/>
    <cellStyle name="Мои наименования показателей" xfId="199"/>
    <cellStyle name="Название" xfId="200"/>
    <cellStyle name="Нейтральный" xfId="201"/>
    <cellStyle name="Обычный 2" xfId="202"/>
    <cellStyle name="Обычный 2 2" xfId="203"/>
    <cellStyle name="Обычный 2_Свод РТ, ИТК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Обычный_20E2" xfId="211"/>
    <cellStyle name="Обычный_PREDEL.2008.UNKNOWN" xfId="212"/>
    <cellStyle name="Обычный_КАЛЬКУЛЯЦИЯ - с 2011= Пределам-БЛАНК" xfId="213"/>
    <cellStyle name="Обычный_Средний тариф по субъекту РФ" xfId="214"/>
    <cellStyle name="Followed Hyperlink" xfId="215"/>
    <cellStyle name="Плохой" xfId="216"/>
    <cellStyle name="По центру с переносом" xfId="217"/>
    <cellStyle name="По ширине с переносом" xfId="218"/>
    <cellStyle name="Поле ввода" xfId="219"/>
    <cellStyle name="Пояснение" xfId="220"/>
    <cellStyle name="Примечание" xfId="221"/>
    <cellStyle name="Percent" xfId="222"/>
    <cellStyle name="Процентный 2" xfId="223"/>
    <cellStyle name="Процентный 2 2" xfId="224"/>
    <cellStyle name="Процентный 2 3" xfId="225"/>
    <cellStyle name="Процентный 3" xfId="226"/>
    <cellStyle name="Связанная ячейка" xfId="227"/>
    <cellStyle name="Стиль 1" xfId="228"/>
    <cellStyle name="Стиль 1 2" xfId="229"/>
    <cellStyle name="ТЕКСТ" xfId="230"/>
    <cellStyle name="Текст предупреждения" xfId="231"/>
    <cellStyle name="Текстовый" xfId="232"/>
    <cellStyle name="Тысячи [0]_22гк" xfId="233"/>
    <cellStyle name="Тысячи_22гк" xfId="234"/>
    <cellStyle name="Comma" xfId="235"/>
    <cellStyle name="Comma [0]" xfId="236"/>
    <cellStyle name="Финансовый 2" xfId="237"/>
    <cellStyle name="Финансовый 3" xfId="238"/>
    <cellStyle name="Формула" xfId="239"/>
    <cellStyle name="Формула 2" xfId="240"/>
    <cellStyle name="Формула_A РТ 2009 Рязаньэнерго" xfId="241"/>
    <cellStyle name="Формула_Смета 2" xfId="242"/>
    <cellStyle name="ФормулаВБ" xfId="243"/>
    <cellStyle name="ФормулаНаКонтроль" xfId="244"/>
    <cellStyle name="Хороший" xfId="245"/>
    <cellStyle name="Цифры по центру с десятыми" xfId="246"/>
    <cellStyle name="Џђћ–…ќ’ќ›‰" xfId="247"/>
    <cellStyle name="Шапка таблицы" xfId="2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ERBA~1.IRI\LOCALS~1\Temp\Filimonova\&#1069;&#1051;&#1045;&#1050;&#1058;&#1056;&#1054;&#1069;&#1053;&#1045;&#1056;&#1043;&#1048;&#1071;%20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ERBA~1.IRI\LOCALS~1\Temp\&#1047;&#1040;&#1043;&#1054;&#1058;&#1054;&#1042;&#1050;&#1040;%20&#1050;&#1048;&#1052;&#1054;&#1042;&#1057;&#1050;&#1048;&#1049;%20&#1056;&#1040;&#1044;&#1048;&#1054;&#1069;&#1051;.&#1079;-&#1076;-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ERBA~1.IRI\LOCALS~1\Temp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ERBA~1.IRI\LOCALS~1\Temp\Filimonova\&#1069;&#1051;&#1045;&#1050;&#1058;&#1056;&#1054;&#1069;&#1053;&#1045;&#1056;&#1043;&#1048;&#1071;%202011\PREDEL.ELEC.2010v1.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FJ@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FJ@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1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2" sqref="A2"/>
      <selection pane="topRight" activeCell="D2" sqref="D2"/>
      <selection pane="bottomLeft" activeCell="A9" sqref="A9"/>
      <selection pane="bottomRight" activeCell="M12" sqref="M12"/>
    </sheetView>
  </sheetViews>
  <sheetFormatPr defaultColWidth="10.625" defaultRowHeight="12.75"/>
  <cols>
    <col min="1" max="1" width="5.375" style="101" customWidth="1"/>
    <col min="2" max="2" width="33.375" style="1" customWidth="1"/>
    <col min="3" max="3" width="8.875" style="102" customWidth="1"/>
    <col min="4" max="4" width="10.25390625" style="103" customWidth="1"/>
    <col min="5" max="5" width="5.25390625" style="104" customWidth="1"/>
    <col min="6" max="6" width="10.125" style="103" customWidth="1"/>
    <col min="7" max="7" width="5.25390625" style="104" customWidth="1"/>
    <col min="8" max="8" width="9.875" style="103" customWidth="1"/>
    <col min="9" max="9" width="5.00390625" style="104" customWidth="1"/>
    <col min="10" max="10" width="10.00390625" style="103" customWidth="1"/>
    <col min="11" max="11" width="5.00390625" style="104" customWidth="1"/>
    <col min="12" max="12" width="9.875" style="103" customWidth="1"/>
    <col min="13" max="13" width="5.125" style="104" customWidth="1"/>
    <col min="14" max="14" width="10.125" style="103" customWidth="1"/>
    <col min="15" max="16384" width="10.625" style="1" customWidth="1"/>
  </cols>
  <sheetData>
    <row r="1" spans="10:12" ht="31.5" customHeight="1">
      <c r="J1" s="180"/>
      <c r="K1" s="180"/>
      <c r="L1" s="180"/>
    </row>
    <row r="2" spans="1:14" ht="33" customHeight="1">
      <c r="A2" s="181" t="s">
        <v>94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2.75">
      <c r="A3" s="186">
        <v>2012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2" customFormat="1" ht="11.25" customHeight="1" thickBo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3.5" thickBot="1">
      <c r="A5" s="172"/>
      <c r="B5" s="176" t="s">
        <v>0</v>
      </c>
      <c r="C5" s="178" t="s">
        <v>1</v>
      </c>
      <c r="D5" s="176" t="s">
        <v>95</v>
      </c>
      <c r="E5" s="187">
        <v>2012</v>
      </c>
      <c r="F5" s="175"/>
      <c r="G5" s="174">
        <v>2013</v>
      </c>
      <c r="H5" s="175"/>
      <c r="I5" s="174">
        <v>2014</v>
      </c>
      <c r="J5" s="175"/>
      <c r="K5" s="174">
        <v>2015</v>
      </c>
      <c r="L5" s="175"/>
      <c r="M5" s="174">
        <v>2016</v>
      </c>
      <c r="N5" s="175"/>
    </row>
    <row r="6" spans="1:14" ht="13.5" thickBot="1">
      <c r="A6" s="173"/>
      <c r="B6" s="177"/>
      <c r="C6" s="179"/>
      <c r="D6" s="177"/>
      <c r="E6" s="3" t="s">
        <v>2</v>
      </c>
      <c r="F6" s="4" t="s">
        <v>3</v>
      </c>
      <c r="G6" s="3" t="s">
        <v>2</v>
      </c>
      <c r="H6" s="4" t="s">
        <v>3</v>
      </c>
      <c r="I6" s="3" t="s">
        <v>2</v>
      </c>
      <c r="J6" s="4" t="s">
        <v>3</v>
      </c>
      <c r="K6" s="3" t="s">
        <v>2</v>
      </c>
      <c r="L6" s="4" t="s">
        <v>3</v>
      </c>
      <c r="M6" s="3" t="s">
        <v>2</v>
      </c>
      <c r="N6" s="4" t="s">
        <v>3</v>
      </c>
    </row>
    <row r="7" spans="1:14" ht="15.75">
      <c r="A7" s="5"/>
      <c r="B7" s="6" t="s">
        <v>4</v>
      </c>
      <c r="C7" s="7"/>
      <c r="D7" s="8" t="s">
        <v>97</v>
      </c>
      <c r="E7" s="9"/>
      <c r="F7" s="8" t="s">
        <v>98</v>
      </c>
      <c r="G7" s="9"/>
      <c r="H7" s="8" t="s">
        <v>98</v>
      </c>
      <c r="I7" s="9"/>
      <c r="J7" s="8" t="s">
        <v>98</v>
      </c>
      <c r="K7" s="9"/>
      <c r="L7" s="8" t="s">
        <v>98</v>
      </c>
      <c r="M7" s="9"/>
      <c r="N7" s="8" t="s">
        <v>98</v>
      </c>
    </row>
    <row r="8" spans="1:14" s="111" customFormat="1" ht="18.75">
      <c r="A8" s="10"/>
      <c r="B8" s="11" t="s">
        <v>87</v>
      </c>
      <c r="C8" s="12"/>
      <c r="D8" s="108">
        <f>D9+D12+D13+D14+D15+D27</f>
        <v>701.1399527776966</v>
      </c>
      <c r="E8" s="109"/>
      <c r="F8" s="108">
        <f>F9+F15+F27+F12+F13+F14</f>
        <v>742.6170653703099</v>
      </c>
      <c r="G8" s="110"/>
      <c r="H8" s="108">
        <f>H9+H15+H27+H12+H13+H14</f>
        <v>782.3523929599781</v>
      </c>
      <c r="I8" s="110"/>
      <c r="J8" s="108">
        <f>J9+J15+J27+J12+J13+J14</f>
        <v>826.3984163357059</v>
      </c>
      <c r="K8" s="110"/>
      <c r="L8" s="108">
        <f>L9+L15+L27+L12+L13+L14</f>
        <v>871.1096823352082</v>
      </c>
      <c r="M8" s="110"/>
      <c r="N8" s="108">
        <f>N9+N15+N27+N12+N13+N14</f>
        <v>918.3084639346635</v>
      </c>
    </row>
    <row r="9" spans="1:14" ht="12.75">
      <c r="A9" s="13" t="s">
        <v>5</v>
      </c>
      <c r="B9" s="14" t="s">
        <v>6</v>
      </c>
      <c r="C9" s="15" t="s">
        <v>7</v>
      </c>
      <c r="D9" s="16">
        <f>D10+D11</f>
        <v>90.780846</v>
      </c>
      <c r="E9" s="17"/>
      <c r="F9" s="16">
        <f>F10+F11</f>
        <v>96.77</v>
      </c>
      <c r="G9" s="17"/>
      <c r="H9" s="16">
        <f>H10+H11</f>
        <v>101.8</v>
      </c>
      <c r="I9" s="17"/>
      <c r="J9" s="16">
        <f>J10+J11</f>
        <v>106.99</v>
      </c>
      <c r="K9" s="17"/>
      <c r="L9" s="16">
        <f>L10+L11</f>
        <v>111.8</v>
      </c>
      <c r="M9" s="17"/>
      <c r="N9" s="16">
        <f>N10+N11</f>
        <v>116.5</v>
      </c>
    </row>
    <row r="10" spans="1:14" ht="12.75">
      <c r="A10" s="13"/>
      <c r="B10" s="18" t="s">
        <v>8</v>
      </c>
      <c r="C10" s="19" t="s">
        <v>7</v>
      </c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0"/>
    </row>
    <row r="11" spans="1:14" ht="25.5">
      <c r="A11" s="13"/>
      <c r="B11" s="18" t="s">
        <v>93</v>
      </c>
      <c r="C11" s="19" t="s">
        <v>7</v>
      </c>
      <c r="D11" s="20">
        <v>90.780846</v>
      </c>
      <c r="E11" s="21">
        <v>6.6</v>
      </c>
      <c r="F11" s="20">
        <f>ROUND((D11*(100+E11)/100),2)</f>
        <v>96.77</v>
      </c>
      <c r="G11" s="21">
        <v>5.199999999999999</v>
      </c>
      <c r="H11" s="20">
        <f>ROUND((F11*(100+G11)/100),2)</f>
        <v>101.8</v>
      </c>
      <c r="I11" s="21">
        <v>5.1</v>
      </c>
      <c r="J11" s="20">
        <f>ROUND((H11*(100+I11)/100),2)</f>
        <v>106.99</v>
      </c>
      <c r="K11" s="21">
        <v>4.5</v>
      </c>
      <c r="L11" s="20">
        <f>ROUND((J11*(100+K11)/100),2)</f>
        <v>111.8</v>
      </c>
      <c r="M11" s="21">
        <v>4.2</v>
      </c>
      <c r="N11" s="20">
        <f>ROUND((L11*(100+M11)/100),2)</f>
        <v>116.5</v>
      </c>
    </row>
    <row r="12" spans="1:14" ht="12.75">
      <c r="A12" s="13" t="s">
        <v>9</v>
      </c>
      <c r="B12" s="14" t="s">
        <v>10</v>
      </c>
      <c r="C12" s="19" t="s">
        <v>7</v>
      </c>
      <c r="D12" s="112">
        <v>382.339290543</v>
      </c>
      <c r="E12" s="21">
        <v>5.7</v>
      </c>
      <c r="F12" s="20">
        <f>ROUND((D12*(100+E12)/100),2)</f>
        <v>404.13</v>
      </c>
      <c r="G12" s="21">
        <f>E12-0.3</f>
        <v>5.4</v>
      </c>
      <c r="H12" s="20">
        <f>ROUND((F12*(100+G12)/100),2)</f>
        <v>425.95</v>
      </c>
      <c r="I12" s="21">
        <f>G12+0.4</f>
        <v>5.800000000000001</v>
      </c>
      <c r="J12" s="20">
        <f>ROUND((H12*(100+I12)/100),2)</f>
        <v>450.66</v>
      </c>
      <c r="K12" s="21">
        <f>I12-0.1</f>
        <v>5.700000000000001</v>
      </c>
      <c r="L12" s="20">
        <f>ROUND((J12*(100+K12)/100),2)</f>
        <v>476.35</v>
      </c>
      <c r="M12" s="21">
        <f>K12+0.1</f>
        <v>5.800000000000001</v>
      </c>
      <c r="N12" s="20">
        <f>ROUND((L12*(100+M12)/100),2)</f>
        <v>503.98</v>
      </c>
    </row>
    <row r="13" spans="1:14" ht="12.75">
      <c r="A13" s="13" t="s">
        <v>11</v>
      </c>
      <c r="B13" s="14" t="s">
        <v>12</v>
      </c>
      <c r="C13" s="19" t="s">
        <v>7</v>
      </c>
      <c r="D13" s="20">
        <v>137.259805304937</v>
      </c>
      <c r="E13" s="21">
        <v>35.9</v>
      </c>
      <c r="F13" s="20">
        <f>ROUND((F12*35.9/100),2)</f>
        <v>145.08</v>
      </c>
      <c r="G13" s="21">
        <f>E13</f>
        <v>35.9</v>
      </c>
      <c r="H13" s="20">
        <f>ROUND((H12*35.9/100),2)</f>
        <v>152.92</v>
      </c>
      <c r="I13" s="21">
        <f>E13</f>
        <v>35.9</v>
      </c>
      <c r="J13" s="20">
        <f>ROUND((J12*35.9/100),2)</f>
        <v>161.79</v>
      </c>
      <c r="K13" s="21">
        <f>E13</f>
        <v>35.9</v>
      </c>
      <c r="L13" s="20">
        <f>ROUND((L12*35.9/100),2)</f>
        <v>171.01</v>
      </c>
      <c r="M13" s="21">
        <f>E13</f>
        <v>35.9</v>
      </c>
      <c r="N13" s="20">
        <f>ROUND((N12*35.9/100),2)</f>
        <v>180.93</v>
      </c>
    </row>
    <row r="14" spans="1:14" ht="12.75">
      <c r="A14" s="13" t="s">
        <v>13</v>
      </c>
      <c r="B14" s="14" t="s">
        <v>14</v>
      </c>
      <c r="C14" s="19" t="s">
        <v>7</v>
      </c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</row>
    <row r="15" spans="1:14" ht="47.25">
      <c r="A15" s="13" t="s">
        <v>15</v>
      </c>
      <c r="B15" s="18" t="s">
        <v>88</v>
      </c>
      <c r="C15" s="19" t="s">
        <v>7</v>
      </c>
      <c r="D15" s="22">
        <f>D16+D17+D18+D19+D20+D21+D22+D23+D24+D25+D26</f>
        <v>75.13327796479327</v>
      </c>
      <c r="E15" s="23"/>
      <c r="F15" s="22">
        <f>F16+F17+F18+F19+F20+F21+F22+F23+F24+F25+F26</f>
        <v>80.09</v>
      </c>
      <c r="G15" s="23"/>
      <c r="H15" s="22">
        <f>H16+H17+H18+H19+H20+H21+H22+H23+H24+H25+H26</f>
        <v>84.25</v>
      </c>
      <c r="I15" s="23"/>
      <c r="J15" s="22">
        <f>J16+J17+J18+J19+J20+J21+J22+J23+J24+J25+J26</f>
        <v>88.53999999999999</v>
      </c>
      <c r="K15" s="23"/>
      <c r="L15" s="22">
        <f>L16+L17+L18+L19+L20+L21+L22+L23+L24+L25+L26</f>
        <v>92.52999999999999</v>
      </c>
      <c r="M15" s="23"/>
      <c r="N15" s="22">
        <f>N16+N17+N18+N19+N20+N21+N22+N23+N24+N25+N26</f>
        <v>96.42000000000002</v>
      </c>
    </row>
    <row r="16" spans="1:14" ht="25.5">
      <c r="A16" s="13"/>
      <c r="B16" s="14" t="s">
        <v>16</v>
      </c>
      <c r="C16" s="19" t="s">
        <v>7</v>
      </c>
      <c r="D16" s="20">
        <v>44.97416172159326</v>
      </c>
      <c r="E16" s="21">
        <v>6.6</v>
      </c>
      <c r="F16" s="20">
        <f>ROUND((D16*(100+E16)/100),2)</f>
        <v>47.94</v>
      </c>
      <c r="G16" s="21">
        <v>5.199999999999999</v>
      </c>
      <c r="H16" s="20">
        <f>ROUND((F16*(100+G16)/100),2)</f>
        <v>50.43</v>
      </c>
      <c r="I16" s="21">
        <v>5.1</v>
      </c>
      <c r="J16" s="20">
        <f>ROUND((H16*(100+I16)/100),2)</f>
        <v>53</v>
      </c>
      <c r="K16" s="21">
        <v>4.5</v>
      </c>
      <c r="L16" s="20">
        <f>ROUND((J16*(100+K16)/100),2)</f>
        <v>55.39</v>
      </c>
      <c r="M16" s="21">
        <v>4.2</v>
      </c>
      <c r="N16" s="20">
        <f>ROUND((L16*(100+M16)/100),2)</f>
        <v>57.72</v>
      </c>
    </row>
    <row r="17" spans="1:14" ht="12.75">
      <c r="A17" s="13"/>
      <c r="B17" s="24" t="s">
        <v>17</v>
      </c>
      <c r="C17" s="19" t="s">
        <v>7</v>
      </c>
      <c r="D17" s="20">
        <v>5.498183683200001</v>
      </c>
      <c r="E17" s="21">
        <v>6.6</v>
      </c>
      <c r="F17" s="20">
        <f>ROUND((D17*(100+E17)/100),2)</f>
        <v>5.86</v>
      </c>
      <c r="G17" s="21">
        <f>E17-1.4</f>
        <v>5.199999999999999</v>
      </c>
      <c r="H17" s="20">
        <f>ROUND((F17*(100+G17)/100),2)</f>
        <v>6.16</v>
      </c>
      <c r="I17" s="21">
        <f>G17-0.1</f>
        <v>5.1</v>
      </c>
      <c r="J17" s="20">
        <f>ROUND((H17*(100+I17)/100),2)</f>
        <v>6.47</v>
      </c>
      <c r="K17" s="21">
        <f>I17-0.6</f>
        <v>4.5</v>
      </c>
      <c r="L17" s="20">
        <f>ROUND((J17*(100+K17)/100),2)</f>
        <v>6.76</v>
      </c>
      <c r="M17" s="21">
        <f>K17-0.3</f>
        <v>4.2</v>
      </c>
      <c r="N17" s="20">
        <f>ROUND((L17*(100+M17)/100),2)</f>
        <v>7.04</v>
      </c>
    </row>
    <row r="18" spans="1:14" ht="25.5">
      <c r="A18" s="13"/>
      <c r="B18" s="24" t="s">
        <v>18</v>
      </c>
      <c r="C18" s="19" t="s">
        <v>7</v>
      </c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</row>
    <row r="19" spans="1:14" ht="38.25">
      <c r="A19" s="13"/>
      <c r="B19" s="24" t="s">
        <v>19</v>
      </c>
      <c r="C19" s="19" t="s">
        <v>7</v>
      </c>
      <c r="D19" s="20">
        <v>6</v>
      </c>
      <c r="E19" s="21">
        <v>6.6</v>
      </c>
      <c r="F19" s="20">
        <f>ROUND((D19*(100+E19)/100),2)</f>
        <v>6.4</v>
      </c>
      <c r="G19" s="21">
        <f>E19-1.4</f>
        <v>5.199999999999999</v>
      </c>
      <c r="H19" s="20">
        <f>ROUND((F19*(100+G19)/100),2)</f>
        <v>6.73</v>
      </c>
      <c r="I19" s="21">
        <f>G19-0.1</f>
        <v>5.1</v>
      </c>
      <c r="J19" s="20">
        <f>ROUND((H19*(100+I19)/100),2)</f>
        <v>7.07</v>
      </c>
      <c r="K19" s="21">
        <f>I19-0.6</f>
        <v>4.5</v>
      </c>
      <c r="L19" s="20">
        <f>ROUND((J19*(100+K19)/100),2)</f>
        <v>7.39</v>
      </c>
      <c r="M19" s="21">
        <f>K19-0.3</f>
        <v>4.2</v>
      </c>
      <c r="N19" s="20">
        <f>ROUND((L19*(100+M19)/100),2)</f>
        <v>7.7</v>
      </c>
    </row>
    <row r="20" spans="1:14" ht="12.75">
      <c r="A20" s="13"/>
      <c r="B20" s="24" t="s">
        <v>20</v>
      </c>
      <c r="C20" s="19" t="s">
        <v>7</v>
      </c>
      <c r="D20" s="20"/>
      <c r="E20" s="21"/>
      <c r="F20" s="20"/>
      <c r="G20" s="21"/>
      <c r="H20" s="20"/>
      <c r="I20" s="21"/>
      <c r="J20" s="20"/>
      <c r="K20" s="21"/>
      <c r="L20" s="20"/>
      <c r="M20" s="21"/>
      <c r="N20" s="20"/>
    </row>
    <row r="21" spans="1:14" ht="25.5">
      <c r="A21" s="13"/>
      <c r="B21" s="24" t="s">
        <v>21</v>
      </c>
      <c r="C21" s="19" t="s">
        <v>7</v>
      </c>
      <c r="D21" s="20">
        <v>4.99510674</v>
      </c>
      <c r="E21" s="21">
        <v>6.6</v>
      </c>
      <c r="F21" s="20">
        <f>ROUND((D21*(100+E21)/100),2)</f>
        <v>5.32</v>
      </c>
      <c r="G21" s="21">
        <f>E21-1.4</f>
        <v>5.199999999999999</v>
      </c>
      <c r="H21" s="20">
        <f>ROUND((F21*(100+G21)/100),2)</f>
        <v>5.6</v>
      </c>
      <c r="I21" s="21">
        <f>G21-0.1</f>
        <v>5.1</v>
      </c>
      <c r="J21" s="20">
        <f>ROUND((H21*(100+I21)/100),2)</f>
        <v>5.89</v>
      </c>
      <c r="K21" s="21">
        <f>I21-0.6</f>
        <v>4.5</v>
      </c>
      <c r="L21" s="20">
        <f>ROUND((J21*(100+K21)/100),2)</f>
        <v>6.16</v>
      </c>
      <c r="M21" s="21">
        <f>K21-0.3</f>
        <v>4.2</v>
      </c>
      <c r="N21" s="20">
        <f>ROUND((L21*(100+M21)/100),2)</f>
        <v>6.42</v>
      </c>
    </row>
    <row r="22" spans="1:14" ht="12.75">
      <c r="A22" s="13"/>
      <c r="B22" s="24" t="s">
        <v>22</v>
      </c>
      <c r="C22" s="19" t="s">
        <v>7</v>
      </c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</row>
    <row r="23" spans="1:14" ht="12.75">
      <c r="A23" s="13"/>
      <c r="B23" s="24" t="s">
        <v>23</v>
      </c>
      <c r="C23" s="19" t="s">
        <v>7</v>
      </c>
      <c r="D23" s="20">
        <v>5.7303999999999995</v>
      </c>
      <c r="E23" s="21">
        <v>6.6</v>
      </c>
      <c r="F23" s="20">
        <f>ROUND((D23*(100+E23)/100),2)</f>
        <v>6.11</v>
      </c>
      <c r="G23" s="21">
        <f>E23-1.4</f>
        <v>5.199999999999999</v>
      </c>
      <c r="H23" s="20">
        <f>ROUND((F23*(100+G23)/100),2)</f>
        <v>6.43</v>
      </c>
      <c r="I23" s="21">
        <f>G23-0.1</f>
        <v>5.1</v>
      </c>
      <c r="J23" s="20">
        <f>ROUND((H23*(100+I23)/100),2)</f>
        <v>6.76</v>
      </c>
      <c r="K23" s="21">
        <f>I23-0.6</f>
        <v>4.5</v>
      </c>
      <c r="L23" s="20">
        <f>ROUND((J23*(100+K23)/100),2)</f>
        <v>7.06</v>
      </c>
      <c r="M23" s="21">
        <f>K23-0.3</f>
        <v>4.2</v>
      </c>
      <c r="N23" s="20">
        <f>ROUND((L23*(100+M23)/100),2)</f>
        <v>7.36</v>
      </c>
    </row>
    <row r="24" spans="1:14" ht="12.75">
      <c r="A24" s="13"/>
      <c r="B24" s="24" t="s">
        <v>24</v>
      </c>
      <c r="C24" s="19" t="s">
        <v>7</v>
      </c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</row>
    <row r="25" spans="1:14" ht="12.75">
      <c r="A25" s="13"/>
      <c r="B25" s="24" t="s">
        <v>25</v>
      </c>
      <c r="C25" s="19" t="s">
        <v>7</v>
      </c>
      <c r="D25" s="20"/>
      <c r="E25" s="21"/>
      <c r="F25" s="20"/>
      <c r="G25" s="21"/>
      <c r="H25" s="20"/>
      <c r="I25" s="21"/>
      <c r="J25" s="20"/>
      <c r="K25" s="21"/>
      <c r="L25" s="20"/>
      <c r="M25" s="21"/>
      <c r="N25" s="20"/>
    </row>
    <row r="26" spans="1:14" ht="25.5">
      <c r="A26" s="13"/>
      <c r="B26" s="24" t="s">
        <v>26</v>
      </c>
      <c r="C26" s="19"/>
      <c r="D26" s="20">
        <f>5.05242582+2.883</f>
        <v>7.93542582</v>
      </c>
      <c r="E26" s="21">
        <v>6.6</v>
      </c>
      <c r="F26" s="20">
        <f>ROUND((D26*(100+E26)/100),2)</f>
        <v>8.46</v>
      </c>
      <c r="G26" s="21">
        <f>E26-1.4</f>
        <v>5.199999999999999</v>
      </c>
      <c r="H26" s="20">
        <f>ROUND((F26*(100+G26)/100),2)</f>
        <v>8.9</v>
      </c>
      <c r="I26" s="21">
        <f>G26-0.1</f>
        <v>5.1</v>
      </c>
      <c r="J26" s="20">
        <f>ROUND((H26*(100+I26)/100),2)</f>
        <v>9.35</v>
      </c>
      <c r="K26" s="21">
        <f>I26-0.6</f>
        <v>4.5</v>
      </c>
      <c r="L26" s="20">
        <f>ROUND((J26*(100+K26)/100),2)</f>
        <v>9.77</v>
      </c>
      <c r="M26" s="21">
        <f>K26-0.3</f>
        <v>4.2</v>
      </c>
      <c r="N26" s="20">
        <f>ROUND((L26*(100+M26)/100),2)</f>
        <v>10.18</v>
      </c>
    </row>
    <row r="27" spans="1:14" ht="25.5">
      <c r="A27" s="13" t="s">
        <v>27</v>
      </c>
      <c r="B27" s="24" t="s">
        <v>28</v>
      </c>
      <c r="C27" s="19" t="s">
        <v>7</v>
      </c>
      <c r="D27" s="22">
        <f>20.655-D44-D46</f>
        <v>15.626732964966273</v>
      </c>
      <c r="E27" s="23"/>
      <c r="F27" s="22">
        <f>21.877-F44-F46</f>
        <v>16.54706537030983</v>
      </c>
      <c r="G27" s="23"/>
      <c r="H27" s="22">
        <f>23.047-H44-H46</f>
        <v>17.432392959978213</v>
      </c>
      <c r="I27" s="23"/>
      <c r="J27" s="22">
        <f>24.343-J44-J46</f>
        <v>18.418416335705928</v>
      </c>
      <c r="K27" s="23"/>
      <c r="L27" s="22">
        <f>25.658-L44-L46</f>
        <v>19.4196823352082</v>
      </c>
      <c r="M27" s="23"/>
      <c r="N27" s="22">
        <f>27.045-N44-N46</f>
        <v>20.478463934663438</v>
      </c>
    </row>
    <row r="28" spans="1:14" ht="12.75">
      <c r="A28" s="13"/>
      <c r="B28" s="26" t="s">
        <v>29</v>
      </c>
      <c r="C28" s="19"/>
      <c r="D28" s="20">
        <f>D27/1.2</f>
        <v>13.022277470805228</v>
      </c>
      <c r="E28" s="21">
        <f>F28/D28</f>
        <v>1.0588947419404209</v>
      </c>
      <c r="F28" s="20">
        <f>F27/1.2</f>
        <v>13.789221141924859</v>
      </c>
      <c r="G28" s="21">
        <f>H28/F28</f>
        <v>1.053503601385229</v>
      </c>
      <c r="H28" s="20">
        <f>H27/1.2</f>
        <v>14.526994133315178</v>
      </c>
      <c r="I28" s="21">
        <f>J28/H28</f>
        <v>1.0565627093188787</v>
      </c>
      <c r="J28" s="20">
        <f>J27/1.2</f>
        <v>15.34868027975494</v>
      </c>
      <c r="K28" s="21">
        <f>L28/J28</f>
        <v>1.0543622199244795</v>
      </c>
      <c r="L28" s="20">
        <f>L27/1.2</f>
        <v>16.1830686126735</v>
      </c>
      <c r="M28" s="21">
        <f>N28/L28</f>
        <v>1.0545210565847234</v>
      </c>
      <c r="N28" s="20">
        <f>N27/1.2</f>
        <v>17.065386612219534</v>
      </c>
    </row>
    <row r="29" spans="1:14" ht="12.75">
      <c r="A29" s="13"/>
      <c r="B29" s="26" t="s">
        <v>30</v>
      </c>
      <c r="C29" s="19"/>
      <c r="D29" s="20">
        <f>D27-D28</f>
        <v>2.6044554941610443</v>
      </c>
      <c r="E29" s="21"/>
      <c r="F29" s="20">
        <f>F27-F28</f>
        <v>2.757844228384972</v>
      </c>
      <c r="G29" s="21"/>
      <c r="H29" s="20">
        <f>H27-H28</f>
        <v>2.905398826663035</v>
      </c>
      <c r="I29" s="21"/>
      <c r="J29" s="20">
        <f>J27-J28</f>
        <v>3.0697360559509868</v>
      </c>
      <c r="K29" s="21"/>
      <c r="L29" s="20">
        <f>L27-L28</f>
        <v>3.236613722534699</v>
      </c>
      <c r="M29" s="21"/>
      <c r="N29" s="20">
        <f>N27-N28</f>
        <v>3.413077322443904</v>
      </c>
    </row>
    <row r="30" spans="1:14" ht="18.75">
      <c r="A30" s="27"/>
      <c r="B30" s="28" t="s">
        <v>89</v>
      </c>
      <c r="C30" s="29"/>
      <c r="D30" s="30">
        <f>D31+D32+D33+D40+D45+D46+D47</f>
        <v>8.030131098591625</v>
      </c>
      <c r="E30" s="31"/>
      <c r="F30" s="30">
        <f>F31+F32+F33+F40+F45+F46+F47</f>
        <v>8.479934629690167</v>
      </c>
      <c r="G30" s="31"/>
      <c r="H30" s="30">
        <f>H31+H32+H33+H40+H45+H46+H47</f>
        <v>8.894607040021791</v>
      </c>
      <c r="I30" s="31"/>
      <c r="J30" s="30">
        <f>J31+J32+J33+J40+J45+J46+J47</f>
        <v>9.344583664294074</v>
      </c>
      <c r="K30" s="31"/>
      <c r="L30" s="30">
        <f>L31+L32+L33+L40+L45+L46+L47</f>
        <v>9.788317664791801</v>
      </c>
      <c r="M30" s="31"/>
      <c r="N30" s="30">
        <f>N31+N32+N33+N40+N45+N46+N47</f>
        <v>10.236536065336564</v>
      </c>
    </row>
    <row r="31" spans="1:14" ht="12.75">
      <c r="A31" s="32" t="s">
        <v>31</v>
      </c>
      <c r="B31" s="14" t="s">
        <v>32</v>
      </c>
      <c r="C31" s="19" t="s">
        <v>7</v>
      </c>
      <c r="D31" s="20">
        <v>0.6243120000000001</v>
      </c>
      <c r="E31" s="21">
        <v>1</v>
      </c>
      <c r="F31" s="20">
        <f>ROUND((D31*E31),2)</f>
        <v>0.62</v>
      </c>
      <c r="G31" s="21">
        <v>1</v>
      </c>
      <c r="H31" s="20">
        <f>ROUND((F31*G31),2)</f>
        <v>0.62</v>
      </c>
      <c r="I31" s="21">
        <v>1</v>
      </c>
      <c r="J31" s="20">
        <f>ROUND((H31*I31),2)</f>
        <v>0.62</v>
      </c>
      <c r="K31" s="21">
        <v>1</v>
      </c>
      <c r="L31" s="20">
        <f>ROUND((J31*K31),2)</f>
        <v>0.62</v>
      </c>
      <c r="M31" s="21">
        <v>1</v>
      </c>
      <c r="N31" s="20">
        <f>ROUND((L31*M31),2)</f>
        <v>0.62</v>
      </c>
    </row>
    <row r="32" spans="1:14" ht="12.75">
      <c r="A32" s="32" t="s">
        <v>33</v>
      </c>
      <c r="B32" s="24" t="s">
        <v>34</v>
      </c>
      <c r="C32" s="19" t="s">
        <v>7</v>
      </c>
      <c r="D32" s="20"/>
      <c r="E32" s="21"/>
      <c r="F32" s="20"/>
      <c r="G32" s="21"/>
      <c r="H32" s="20"/>
      <c r="I32" s="21"/>
      <c r="J32" s="20"/>
      <c r="K32" s="21"/>
      <c r="L32" s="20"/>
      <c r="M32" s="21"/>
      <c r="N32" s="20"/>
    </row>
    <row r="33" spans="1:14" ht="31.5">
      <c r="A33" s="32" t="s">
        <v>35</v>
      </c>
      <c r="B33" s="18" t="s">
        <v>90</v>
      </c>
      <c r="C33" s="19" t="s">
        <v>7</v>
      </c>
      <c r="D33" s="22">
        <f>D34+D35+D36+D37+D38+D39</f>
        <v>0</v>
      </c>
      <c r="E33" s="23"/>
      <c r="F33" s="22">
        <f>F34+F35+F36+F37+F38+F39</f>
        <v>0</v>
      </c>
      <c r="G33" s="23"/>
      <c r="H33" s="22">
        <f>H34+H35+H36+H37+H38+H39</f>
        <v>0</v>
      </c>
      <c r="I33" s="23"/>
      <c r="J33" s="22">
        <f>J34+J35+J36+J37+J38+J39</f>
        <v>0</v>
      </c>
      <c r="K33" s="23"/>
      <c r="L33" s="22">
        <f>L34+L35+L36+L37+L38+L39</f>
        <v>0</v>
      </c>
      <c r="M33" s="23"/>
      <c r="N33" s="22">
        <f>N34+N35+N36+N37+N38+N39</f>
        <v>0</v>
      </c>
    </row>
    <row r="34" spans="1:14" ht="12.75">
      <c r="A34" s="32"/>
      <c r="B34" s="33" t="s">
        <v>36</v>
      </c>
      <c r="C34" s="19" t="s">
        <v>7</v>
      </c>
      <c r="D34" s="25"/>
      <c r="E34" s="21">
        <v>13</v>
      </c>
      <c r="F34" s="20">
        <f>ROUND((D34*(100+E34)/100),2)</f>
        <v>0</v>
      </c>
      <c r="G34" s="21">
        <v>12</v>
      </c>
      <c r="H34" s="20">
        <f>ROUND((F34*(100+G34)/100),2)</f>
        <v>0</v>
      </c>
      <c r="I34" s="21">
        <v>12</v>
      </c>
      <c r="J34" s="20">
        <f>ROUND((H34*(100+I34)/100),2)</f>
        <v>0</v>
      </c>
      <c r="K34" s="21">
        <v>12</v>
      </c>
      <c r="L34" s="20">
        <f>ROUND((J34*(100+K34)/100),2)</f>
        <v>0</v>
      </c>
      <c r="M34" s="21">
        <v>12</v>
      </c>
      <c r="N34" s="20">
        <f>ROUND((L34*(100+M34)/100),2)</f>
        <v>0</v>
      </c>
    </row>
    <row r="35" spans="1:14" ht="12.75">
      <c r="A35" s="32"/>
      <c r="B35" s="33" t="s">
        <v>37</v>
      </c>
      <c r="C35" s="19" t="s">
        <v>7</v>
      </c>
      <c r="D35" s="20"/>
      <c r="E35" s="21">
        <v>13</v>
      </c>
      <c r="F35" s="20"/>
      <c r="G35" s="21">
        <v>12</v>
      </c>
      <c r="H35" s="20"/>
      <c r="I35" s="21">
        <v>12</v>
      </c>
      <c r="J35" s="20"/>
      <c r="K35" s="21">
        <v>12</v>
      </c>
      <c r="L35" s="20"/>
      <c r="M35" s="21">
        <v>12</v>
      </c>
      <c r="N35" s="20"/>
    </row>
    <row r="36" spans="1:14" ht="12.75">
      <c r="A36" s="32"/>
      <c r="B36" s="34" t="s">
        <v>38</v>
      </c>
      <c r="C36" s="19" t="s">
        <v>7</v>
      </c>
      <c r="D36" s="25"/>
      <c r="E36" s="21"/>
      <c r="F36" s="20"/>
      <c r="G36" s="21">
        <v>12</v>
      </c>
      <c r="H36" s="20"/>
      <c r="I36" s="21">
        <v>12</v>
      </c>
      <c r="J36" s="20"/>
      <c r="K36" s="21">
        <v>12</v>
      </c>
      <c r="L36" s="20"/>
      <c r="M36" s="21">
        <v>12</v>
      </c>
      <c r="N36" s="20"/>
    </row>
    <row r="37" spans="1:14" ht="12.75">
      <c r="A37" s="32"/>
      <c r="B37" s="34" t="s">
        <v>39</v>
      </c>
      <c r="C37" s="19" t="s">
        <v>7</v>
      </c>
      <c r="D37" s="20"/>
      <c r="E37" s="21">
        <v>10</v>
      </c>
      <c r="F37" s="20"/>
      <c r="G37" s="21">
        <f>E37+1</f>
        <v>11</v>
      </c>
      <c r="H37" s="20"/>
      <c r="I37" s="21">
        <f>G37+1</f>
        <v>12</v>
      </c>
      <c r="J37" s="20"/>
      <c r="K37" s="21">
        <f>I37+1</f>
        <v>13</v>
      </c>
      <c r="L37" s="20"/>
      <c r="M37" s="21">
        <f>K37+1</f>
        <v>14</v>
      </c>
      <c r="N37" s="20"/>
    </row>
    <row r="38" spans="1:14" ht="12.75">
      <c r="A38" s="32"/>
      <c r="B38" s="34" t="s">
        <v>39</v>
      </c>
      <c r="C38" s="19" t="s">
        <v>7</v>
      </c>
      <c r="D38" s="25"/>
      <c r="E38" s="21">
        <v>10</v>
      </c>
      <c r="F38" s="20">
        <f>ROUND((D38*(100+E38)/100),2)</f>
        <v>0</v>
      </c>
      <c r="G38" s="21">
        <f>E38+1</f>
        <v>11</v>
      </c>
      <c r="H38" s="20">
        <f>ROUND((F38*(100+G38)/100),2)</f>
        <v>0</v>
      </c>
      <c r="I38" s="21">
        <f>G38+1</f>
        <v>12</v>
      </c>
      <c r="J38" s="20">
        <f>ROUND((H38*(100+I38)/100),2)</f>
        <v>0</v>
      </c>
      <c r="K38" s="21">
        <f>I38+1</f>
        <v>13</v>
      </c>
      <c r="L38" s="20">
        <f>ROUND((J38*(100+K38)/100),2)</f>
        <v>0</v>
      </c>
      <c r="M38" s="21">
        <f>K38+1</f>
        <v>14</v>
      </c>
      <c r="N38" s="20">
        <f>ROUND((L38*(100+M38)/100),2)</f>
        <v>0</v>
      </c>
    </row>
    <row r="39" spans="1:14" ht="12.75">
      <c r="A39" s="32"/>
      <c r="B39" s="34" t="s">
        <v>39</v>
      </c>
      <c r="C39" s="19" t="s">
        <v>7</v>
      </c>
      <c r="D39" s="20"/>
      <c r="E39" s="21">
        <v>10</v>
      </c>
      <c r="F39" s="20"/>
      <c r="G39" s="21">
        <f>E39+1</f>
        <v>11</v>
      </c>
      <c r="H39" s="20"/>
      <c r="I39" s="21">
        <f>G39+1</f>
        <v>12</v>
      </c>
      <c r="J39" s="20"/>
      <c r="K39" s="21">
        <f>I39+1</f>
        <v>13</v>
      </c>
      <c r="L39" s="20"/>
      <c r="M39" s="21">
        <f>K39+1</f>
        <v>14</v>
      </c>
      <c r="N39" s="20"/>
    </row>
    <row r="40" spans="1:14" ht="12.75">
      <c r="A40" s="32" t="s">
        <v>40</v>
      </c>
      <c r="B40" s="14" t="s">
        <v>41</v>
      </c>
      <c r="C40" s="19" t="s">
        <v>7</v>
      </c>
      <c r="D40" s="35">
        <f>D41+D42+D43+D44</f>
        <v>3.2611284715578948</v>
      </c>
      <c r="E40" s="36"/>
      <c r="F40" s="35">
        <f>F41+F42+F43+F44</f>
        <v>3.4699999999999998</v>
      </c>
      <c r="G40" s="36"/>
      <c r="H40" s="35">
        <f>H41+H42+H43+H44</f>
        <v>3.6500000000000004</v>
      </c>
      <c r="I40" s="36"/>
      <c r="J40" s="35">
        <f>J41+J42+J43+J44</f>
        <v>3.84</v>
      </c>
      <c r="K40" s="36"/>
      <c r="L40" s="35">
        <f>L41+L42+L43+L44</f>
        <v>4.0200000000000005</v>
      </c>
      <c r="M40" s="36"/>
      <c r="N40" s="35">
        <f>N41+N42+N43+N44</f>
        <v>4.1899999999999995</v>
      </c>
    </row>
    <row r="41" spans="1:14" ht="12.75">
      <c r="A41" s="32"/>
      <c r="B41" s="33" t="s">
        <v>42</v>
      </c>
      <c r="C41" s="19" t="s">
        <v>7</v>
      </c>
      <c r="D41" s="20">
        <v>2.3775520635578946</v>
      </c>
      <c r="E41" s="21">
        <v>6.6</v>
      </c>
      <c r="F41" s="20">
        <f>ROUND((D41*(100+E41)/100),2)</f>
        <v>2.53</v>
      </c>
      <c r="G41" s="21">
        <f>E41-1.4</f>
        <v>5.199999999999999</v>
      </c>
      <c r="H41" s="20">
        <f>ROUND((F41*(100+G41)/100),2)</f>
        <v>2.66</v>
      </c>
      <c r="I41" s="21">
        <f>G41-0.1</f>
        <v>5.1</v>
      </c>
      <c r="J41" s="20">
        <f>ROUND((H41*(100+I41)/100),2)</f>
        <v>2.8</v>
      </c>
      <c r="K41" s="21">
        <f>I41-0.6</f>
        <v>4.5</v>
      </c>
      <c r="L41" s="20">
        <f>ROUND((J41*(100+K41)/100),2)</f>
        <v>2.93</v>
      </c>
      <c r="M41" s="21">
        <f>K41-0.3</f>
        <v>4.2</v>
      </c>
      <c r="N41" s="20">
        <f>ROUND((L41*(100+M41)/100),2)</f>
        <v>3.05</v>
      </c>
    </row>
    <row r="42" spans="1:14" ht="12.75">
      <c r="A42" s="32"/>
      <c r="B42" s="33" t="s">
        <v>43</v>
      </c>
      <c r="C42" s="19" t="s">
        <v>7</v>
      </c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/>
    </row>
    <row r="43" spans="1:14" ht="12.75">
      <c r="A43" s="32"/>
      <c r="B43" s="33" t="s">
        <v>44</v>
      </c>
      <c r="C43" s="19" t="s">
        <v>7</v>
      </c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</row>
    <row r="44" spans="1:14" ht="12.75">
      <c r="A44" s="32"/>
      <c r="B44" s="33" t="s">
        <v>45</v>
      </c>
      <c r="C44" s="19" t="s">
        <v>7</v>
      </c>
      <c r="D44" s="20">
        <v>0.8835764080000001</v>
      </c>
      <c r="E44" s="21">
        <v>6.6</v>
      </c>
      <c r="F44" s="20">
        <f>ROUND((D44*(100+E44)/100),2)</f>
        <v>0.94</v>
      </c>
      <c r="G44" s="21">
        <f>E44-1.4</f>
        <v>5.199999999999999</v>
      </c>
      <c r="H44" s="20">
        <f>ROUND((F44*(100+G44)/100),2)</f>
        <v>0.99</v>
      </c>
      <c r="I44" s="21">
        <f>G44-0.1</f>
        <v>5.1</v>
      </c>
      <c r="J44" s="20">
        <f>ROUND((H44*(100+I44)/100),2)</f>
        <v>1.04</v>
      </c>
      <c r="K44" s="21">
        <f>I44-0.6</f>
        <v>4.5</v>
      </c>
      <c r="L44" s="20">
        <f>ROUND((J44*(100+K44)/100),2)</f>
        <v>1.09</v>
      </c>
      <c r="M44" s="21">
        <f>K44-0.3</f>
        <v>4.2</v>
      </c>
      <c r="N44" s="20">
        <f>ROUND((L44*(100+M44)/100),2)</f>
        <v>1.14</v>
      </c>
    </row>
    <row r="45" spans="1:14" ht="12.75">
      <c r="A45" s="32" t="s">
        <v>46</v>
      </c>
      <c r="B45" s="14" t="s">
        <v>47</v>
      </c>
      <c r="C45" s="19" t="s">
        <v>7</v>
      </c>
      <c r="D45" s="20"/>
      <c r="E45" s="21"/>
      <c r="F45" s="20"/>
      <c r="G45" s="21"/>
      <c r="H45" s="20"/>
      <c r="I45" s="21"/>
      <c r="J45" s="20"/>
      <c r="K45" s="21"/>
      <c r="L45" s="20"/>
      <c r="M45" s="21"/>
      <c r="N45" s="20"/>
    </row>
    <row r="46" spans="1:14" ht="12.75">
      <c r="A46" s="32" t="s">
        <v>48</v>
      </c>
      <c r="B46" s="14" t="s">
        <v>49</v>
      </c>
      <c r="C46" s="19" t="s">
        <v>7</v>
      </c>
      <c r="D46" s="20">
        <v>4.14469062703373</v>
      </c>
      <c r="E46" s="21"/>
      <c r="F46" s="20">
        <v>4.389934629690167</v>
      </c>
      <c r="G46" s="21"/>
      <c r="H46" s="20">
        <v>4.6246070400217905</v>
      </c>
      <c r="I46" s="21"/>
      <c r="J46" s="20">
        <v>4.884583664294073</v>
      </c>
      <c r="K46" s="21"/>
      <c r="L46" s="20">
        <v>5.148317664791801</v>
      </c>
      <c r="M46" s="21"/>
      <c r="N46" s="20">
        <v>5.426536065336564</v>
      </c>
    </row>
    <row r="47" spans="1:14" ht="12.75">
      <c r="A47" s="32" t="s">
        <v>50</v>
      </c>
      <c r="B47" s="14" t="s">
        <v>51</v>
      </c>
      <c r="C47" s="19" t="s">
        <v>7</v>
      </c>
      <c r="D47" s="37">
        <f>D48+D49</f>
        <v>0</v>
      </c>
      <c r="E47" s="23"/>
      <c r="F47" s="37">
        <f>F48+F49</f>
        <v>0</v>
      </c>
      <c r="G47" s="23"/>
      <c r="H47" s="37">
        <f>H48+H49</f>
        <v>0</v>
      </c>
      <c r="I47" s="23"/>
      <c r="J47" s="37">
        <f>J48+J49</f>
        <v>0</v>
      </c>
      <c r="K47" s="23"/>
      <c r="L47" s="37">
        <f>L48+L49</f>
        <v>0</v>
      </c>
      <c r="M47" s="23"/>
      <c r="N47" s="37">
        <f>N48+N49</f>
        <v>0</v>
      </c>
    </row>
    <row r="48" spans="1:14" ht="12.75">
      <c r="A48" s="32"/>
      <c r="B48" s="34" t="s">
        <v>39</v>
      </c>
      <c r="C48" s="19" t="s">
        <v>7</v>
      </c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/>
    </row>
    <row r="49" spans="1:14" ht="12.75">
      <c r="A49" s="32"/>
      <c r="B49" s="34" t="s">
        <v>39</v>
      </c>
      <c r="C49" s="19" t="s">
        <v>7</v>
      </c>
      <c r="D49" s="20"/>
      <c r="E49" s="21"/>
      <c r="F49" s="20"/>
      <c r="G49" s="21"/>
      <c r="H49" s="20"/>
      <c r="I49" s="21"/>
      <c r="J49" s="20"/>
      <c r="K49" s="21"/>
      <c r="L49" s="20"/>
      <c r="M49" s="21"/>
      <c r="N49" s="20"/>
    </row>
    <row r="50" spans="1:14" ht="26.25" thickBot="1">
      <c r="A50" s="105" t="s">
        <v>52</v>
      </c>
      <c r="B50" s="106" t="s">
        <v>53</v>
      </c>
      <c r="C50" s="29" t="s">
        <v>7</v>
      </c>
      <c r="D50" s="107"/>
      <c r="E50" s="31"/>
      <c r="F50" s="107"/>
      <c r="G50" s="31"/>
      <c r="H50" s="107"/>
      <c r="I50" s="31"/>
      <c r="J50" s="107"/>
      <c r="K50" s="31"/>
      <c r="L50" s="107"/>
      <c r="M50" s="31"/>
      <c r="N50" s="107"/>
    </row>
    <row r="51" spans="1:14" ht="24.75" customHeight="1" thickBot="1">
      <c r="A51" s="38" t="s">
        <v>54</v>
      </c>
      <c r="B51" s="39" t="s">
        <v>55</v>
      </c>
      <c r="C51" s="40" t="s">
        <v>7</v>
      </c>
      <c r="D51" s="41">
        <f>D30+D8+D50</f>
        <v>709.1700838762882</v>
      </c>
      <c r="E51" s="42"/>
      <c r="F51" s="41">
        <f>F30+F8+F50</f>
        <v>751.0970000000001</v>
      </c>
      <c r="G51" s="42"/>
      <c r="H51" s="41">
        <f>H30+H8+H50</f>
        <v>791.247</v>
      </c>
      <c r="I51" s="42"/>
      <c r="J51" s="41">
        <f>J30+J8+J50</f>
        <v>835.7429999999999</v>
      </c>
      <c r="K51" s="42"/>
      <c r="L51" s="41">
        <f>L30+L8+L50</f>
        <v>880.8979999999999</v>
      </c>
      <c r="M51" s="42"/>
      <c r="N51" s="41">
        <f>N30+N8+N50</f>
        <v>928.545</v>
      </c>
    </row>
    <row r="52" spans="1:14" ht="27" customHeight="1" thickBot="1">
      <c r="A52" s="43" t="s">
        <v>56</v>
      </c>
      <c r="B52" s="39" t="s">
        <v>57</v>
      </c>
      <c r="C52" s="40" t="s">
        <v>58</v>
      </c>
      <c r="D52" s="41"/>
      <c r="E52" s="44"/>
      <c r="F52" s="41">
        <f>F53*0.75+F54*0.25</f>
        <v>1.0037625000000001</v>
      </c>
      <c r="G52" s="44"/>
      <c r="H52" s="41">
        <f>H53*0.75+H54*0.25</f>
        <v>1.013800125</v>
      </c>
      <c r="I52" s="44"/>
      <c r="J52" s="41">
        <f>J53*0.75+J54*0.25</f>
        <v>1.02393812625</v>
      </c>
      <c r="K52" s="44"/>
      <c r="L52" s="41">
        <f>L53*0.75+L54*0.25</f>
        <v>1.0341775075125001</v>
      </c>
      <c r="M52" s="44"/>
      <c r="N52" s="41">
        <f>N53*0.75+N54*0.25</f>
        <v>1.044519282587625</v>
      </c>
    </row>
    <row r="53" spans="1:14" ht="15.75" customHeight="1" thickBot="1">
      <c r="A53" s="38"/>
      <c r="B53" s="39" t="s">
        <v>59</v>
      </c>
      <c r="C53" s="45"/>
      <c r="D53" s="46"/>
      <c r="E53" s="47"/>
      <c r="F53" s="48">
        <v>1</v>
      </c>
      <c r="G53" s="49"/>
      <c r="H53" s="48">
        <f>F53*1.01</f>
        <v>1.01</v>
      </c>
      <c r="I53" s="49"/>
      <c r="J53" s="48">
        <f>H53*1.01</f>
        <v>1.0201</v>
      </c>
      <c r="K53" s="49"/>
      <c r="L53" s="48">
        <f>J53*1.01</f>
        <v>1.030301</v>
      </c>
      <c r="M53" s="49"/>
      <c r="N53" s="48">
        <f>L53*1.01</f>
        <v>1.04060401</v>
      </c>
    </row>
    <row r="54" spans="1:14" ht="15.75" customHeight="1" thickBot="1">
      <c r="A54" s="38"/>
      <c r="B54" s="39" t="s">
        <v>60</v>
      </c>
      <c r="C54" s="45"/>
      <c r="D54" s="46"/>
      <c r="E54" s="47"/>
      <c r="F54" s="48">
        <v>1.01505</v>
      </c>
      <c r="G54" s="49"/>
      <c r="H54" s="48">
        <f>F54*1.01</f>
        <v>1.0252005</v>
      </c>
      <c r="I54" s="49"/>
      <c r="J54" s="48">
        <f>H54*1.01</f>
        <v>1.035452505</v>
      </c>
      <c r="K54" s="49"/>
      <c r="L54" s="48">
        <f>J54*1.01</f>
        <v>1.0458070300500002</v>
      </c>
      <c r="M54" s="49"/>
      <c r="N54" s="48">
        <f>L54*1.01</f>
        <v>1.0562651003505001</v>
      </c>
    </row>
    <row r="55" spans="1:14" ht="27" customHeight="1" thickBot="1">
      <c r="A55" s="38" t="s">
        <v>61</v>
      </c>
      <c r="B55" s="39" t="s">
        <v>62</v>
      </c>
      <c r="C55" s="50"/>
      <c r="D55" s="51">
        <f>D51</f>
        <v>709.1700838762882</v>
      </c>
      <c r="E55" s="52"/>
      <c r="F55" s="51">
        <f aca="true" t="shared" si="0" ref="F55:N55">F51</f>
        <v>751.0970000000001</v>
      </c>
      <c r="G55" s="51">
        <f t="shared" si="0"/>
        <v>0</v>
      </c>
      <c r="H55" s="51">
        <f t="shared" si="0"/>
        <v>791.247</v>
      </c>
      <c r="I55" s="51">
        <f t="shared" si="0"/>
        <v>0</v>
      </c>
      <c r="J55" s="51">
        <f t="shared" si="0"/>
        <v>835.7429999999999</v>
      </c>
      <c r="K55" s="51">
        <f t="shared" si="0"/>
        <v>0</v>
      </c>
      <c r="L55" s="51">
        <f t="shared" si="0"/>
        <v>880.8979999999999</v>
      </c>
      <c r="M55" s="51">
        <f t="shared" si="0"/>
        <v>0</v>
      </c>
      <c r="N55" s="51">
        <f t="shared" si="0"/>
        <v>928.545</v>
      </c>
    </row>
    <row r="56" spans="1:14" s="58" customFormat="1" ht="17.25" customHeight="1">
      <c r="A56" s="53"/>
      <c r="B56" s="54" t="s">
        <v>63</v>
      </c>
      <c r="C56" s="55" t="s">
        <v>64</v>
      </c>
      <c r="D56" s="56">
        <f>D57+D58</f>
        <v>58.830000000000005</v>
      </c>
      <c r="E56" s="57"/>
      <c r="F56" s="56">
        <f>F57+F58</f>
        <v>58.830000000000005</v>
      </c>
      <c r="G56" s="57"/>
      <c r="H56" s="56">
        <f>H57+H58</f>
        <v>58.830000000000005</v>
      </c>
      <c r="I56" s="57"/>
      <c r="J56" s="56">
        <f>J57+J58</f>
        <v>58.830000000000005</v>
      </c>
      <c r="K56" s="57"/>
      <c r="L56" s="56">
        <f>L57+L58</f>
        <v>58.830000000000005</v>
      </c>
      <c r="M56" s="57"/>
      <c r="N56" s="56">
        <f>N57+N58</f>
        <v>58.830000000000005</v>
      </c>
    </row>
    <row r="57" spans="1:14" s="58" customFormat="1" ht="12.75">
      <c r="A57" s="59"/>
      <c r="B57" s="34" t="s">
        <v>65</v>
      </c>
      <c r="C57" s="60" t="s">
        <v>66</v>
      </c>
      <c r="D57" s="61"/>
      <c r="E57" s="62"/>
      <c r="F57" s="61"/>
      <c r="G57" s="62"/>
      <c r="H57" s="61"/>
      <c r="I57" s="62"/>
      <c r="J57" s="61"/>
      <c r="K57" s="62"/>
      <c r="L57" s="61"/>
      <c r="M57" s="62"/>
      <c r="N57" s="61"/>
    </row>
    <row r="58" spans="1:14" s="58" customFormat="1" ht="12.75">
      <c r="A58" s="63"/>
      <c r="B58" s="34" t="s">
        <v>39</v>
      </c>
      <c r="C58" s="60" t="s">
        <v>67</v>
      </c>
      <c r="D58" s="64">
        <f>8.31+50.52</f>
        <v>58.830000000000005</v>
      </c>
      <c r="E58" s="65"/>
      <c r="F58" s="61">
        <f>D58</f>
        <v>58.830000000000005</v>
      </c>
      <c r="G58" s="65"/>
      <c r="H58" s="61">
        <f>F58</f>
        <v>58.830000000000005</v>
      </c>
      <c r="I58" s="65"/>
      <c r="J58" s="61">
        <f>H58</f>
        <v>58.830000000000005</v>
      </c>
      <c r="K58" s="65"/>
      <c r="L58" s="61">
        <f>J58</f>
        <v>58.830000000000005</v>
      </c>
      <c r="M58" s="65"/>
      <c r="N58" s="61">
        <f>L58</f>
        <v>58.830000000000005</v>
      </c>
    </row>
    <row r="59" spans="1:14" s="58" customFormat="1" ht="12.75">
      <c r="A59" s="59"/>
      <c r="B59" s="66" t="s">
        <v>68</v>
      </c>
      <c r="C59" s="67" t="s">
        <v>69</v>
      </c>
      <c r="D59" s="68">
        <f>(D60/(100-3.261))*100</f>
        <v>1.6134734514433484</v>
      </c>
      <c r="E59" s="69"/>
      <c r="F59" s="61">
        <f>D59</f>
        <v>1.6134734514433484</v>
      </c>
      <c r="G59" s="69"/>
      <c r="H59" s="61">
        <f>F59</f>
        <v>1.6134734514433484</v>
      </c>
      <c r="I59" s="69"/>
      <c r="J59" s="61">
        <f>H59</f>
        <v>1.6134734514433484</v>
      </c>
      <c r="K59" s="69"/>
      <c r="L59" s="61">
        <f>J59</f>
        <v>1.6134734514433484</v>
      </c>
      <c r="M59" s="69"/>
      <c r="N59" s="61">
        <f>L59</f>
        <v>1.6134734514433484</v>
      </c>
    </row>
    <row r="60" spans="1:14" s="58" customFormat="1" ht="12.75">
      <c r="A60" s="59"/>
      <c r="B60" s="66" t="s">
        <v>70</v>
      </c>
      <c r="C60" s="67" t="s">
        <v>69</v>
      </c>
      <c r="D60" s="70">
        <v>1.5608580821917808</v>
      </c>
      <c r="E60" s="65"/>
      <c r="F60" s="61">
        <f>D60</f>
        <v>1.5608580821917808</v>
      </c>
      <c r="G60" s="65"/>
      <c r="H60" s="61">
        <f>F60</f>
        <v>1.5608580821917808</v>
      </c>
      <c r="I60" s="65"/>
      <c r="J60" s="61">
        <f>H60</f>
        <v>1.5608580821917808</v>
      </c>
      <c r="K60" s="65"/>
      <c r="L60" s="61">
        <f>J60</f>
        <v>1.5608580821917808</v>
      </c>
      <c r="M60" s="65"/>
      <c r="N60" s="61">
        <f>L60</f>
        <v>1.5608580821917808</v>
      </c>
    </row>
    <row r="61" spans="1:14" s="58" customFormat="1" ht="12.75">
      <c r="A61" s="59"/>
      <c r="B61" s="66" t="s">
        <v>71</v>
      </c>
      <c r="C61" s="67" t="s">
        <v>69</v>
      </c>
      <c r="D61" s="71">
        <f>D59-D60</f>
        <v>0.05261536925156762</v>
      </c>
      <c r="E61" s="72"/>
      <c r="F61" s="71">
        <f>F59-F60</f>
        <v>0.05261536925156762</v>
      </c>
      <c r="G61" s="72"/>
      <c r="H61" s="71">
        <f>H59-H60</f>
        <v>0.05261536925156762</v>
      </c>
      <c r="I61" s="72"/>
      <c r="J61" s="71">
        <f>J59-J60</f>
        <v>0.05261536925156762</v>
      </c>
      <c r="K61" s="72"/>
      <c r="L61" s="71">
        <f>L59-L60</f>
        <v>0.05261536925156762</v>
      </c>
      <c r="M61" s="72"/>
      <c r="N61" s="71">
        <f>N59-N60</f>
        <v>0.05261536925156762</v>
      </c>
    </row>
    <row r="62" spans="1:14" s="58" customFormat="1" ht="12.75">
      <c r="A62" s="73"/>
      <c r="B62" s="66" t="s">
        <v>72</v>
      </c>
      <c r="C62" s="74" t="s">
        <v>58</v>
      </c>
      <c r="D62" s="75">
        <f>D61/D59*100</f>
        <v>3.261000000000002</v>
      </c>
      <c r="E62" s="72"/>
      <c r="F62" s="75">
        <f>F61/F59*100</f>
        <v>3.261000000000002</v>
      </c>
      <c r="G62" s="72"/>
      <c r="H62" s="75">
        <f>H61/H59*100</f>
        <v>3.261000000000002</v>
      </c>
      <c r="I62" s="72"/>
      <c r="J62" s="75">
        <f>J61/J59*100</f>
        <v>3.261000000000002</v>
      </c>
      <c r="K62" s="72"/>
      <c r="L62" s="75">
        <f>L61/L59*100</f>
        <v>3.261000000000002</v>
      </c>
      <c r="M62" s="72"/>
      <c r="N62" s="75">
        <f>N61/N59*100</f>
        <v>3.261000000000002</v>
      </c>
    </row>
    <row r="63" spans="1:14" s="58" customFormat="1" ht="12.75">
      <c r="A63" s="73"/>
      <c r="B63" s="76" t="s">
        <v>91</v>
      </c>
      <c r="C63" s="74" t="s">
        <v>73</v>
      </c>
      <c r="D63" s="77">
        <f>1*2</f>
        <v>2</v>
      </c>
      <c r="E63" s="69"/>
      <c r="F63" s="77">
        <f>D63</f>
        <v>2</v>
      </c>
      <c r="G63" s="69"/>
      <c r="H63" s="77">
        <f>F63</f>
        <v>2</v>
      </c>
      <c r="I63" s="69"/>
      <c r="J63" s="77">
        <f>H63</f>
        <v>2</v>
      </c>
      <c r="K63" s="69"/>
      <c r="L63" s="77">
        <f>J63</f>
        <v>2</v>
      </c>
      <c r="M63" s="69"/>
      <c r="N63" s="77">
        <f>L63</f>
        <v>2</v>
      </c>
    </row>
    <row r="64" spans="1:14" s="58" customFormat="1" ht="12.75">
      <c r="A64" s="73"/>
      <c r="B64" s="78" t="s">
        <v>74</v>
      </c>
      <c r="C64" s="74" t="s">
        <v>75</v>
      </c>
      <c r="D64" s="79">
        <v>5889.177</v>
      </c>
      <c r="E64" s="69"/>
      <c r="F64" s="79">
        <f>D64</f>
        <v>5889.177</v>
      </c>
      <c r="G64" s="69"/>
      <c r="H64" s="79">
        <f>F64</f>
        <v>5889.177</v>
      </c>
      <c r="I64" s="69"/>
      <c r="J64" s="79">
        <f>H64</f>
        <v>5889.177</v>
      </c>
      <c r="K64" s="69"/>
      <c r="L64" s="79">
        <f>J64</f>
        <v>5889.177</v>
      </c>
      <c r="M64" s="69"/>
      <c r="N64" s="79">
        <f>L64</f>
        <v>5889.177</v>
      </c>
    </row>
    <row r="65" spans="1:14" s="58" customFormat="1" ht="12.75">
      <c r="A65" s="73"/>
      <c r="B65" s="78" t="s">
        <v>76</v>
      </c>
      <c r="C65" s="74" t="s">
        <v>75</v>
      </c>
      <c r="D65" s="79">
        <v>5697.132</v>
      </c>
      <c r="E65" s="69"/>
      <c r="F65" s="79">
        <f>D65</f>
        <v>5697.132</v>
      </c>
      <c r="G65" s="69"/>
      <c r="H65" s="79">
        <f>F65</f>
        <v>5697.132</v>
      </c>
      <c r="I65" s="69"/>
      <c r="J65" s="79">
        <f>H65</f>
        <v>5697.132</v>
      </c>
      <c r="K65" s="69"/>
      <c r="L65" s="79">
        <f>J65</f>
        <v>5697.132</v>
      </c>
      <c r="M65" s="69"/>
      <c r="N65" s="79">
        <f>L65</f>
        <v>5697.132</v>
      </c>
    </row>
    <row r="66" spans="1:14" s="58" customFormat="1" ht="12.75">
      <c r="A66" s="73"/>
      <c r="B66" s="78" t="s">
        <v>72</v>
      </c>
      <c r="C66" s="74" t="s">
        <v>75</v>
      </c>
      <c r="D66" s="80">
        <f>D64-D65</f>
        <v>192.04500000000007</v>
      </c>
      <c r="E66" s="72"/>
      <c r="F66" s="80">
        <f>F64-F65</f>
        <v>192.04500000000007</v>
      </c>
      <c r="G66" s="72"/>
      <c r="H66" s="80">
        <f>H64-H65</f>
        <v>192.04500000000007</v>
      </c>
      <c r="I66" s="72"/>
      <c r="J66" s="80">
        <f>J64-J65</f>
        <v>192.04500000000007</v>
      </c>
      <c r="K66" s="72"/>
      <c r="L66" s="80">
        <f>L64-L65</f>
        <v>192.04500000000007</v>
      </c>
      <c r="M66" s="72"/>
      <c r="N66" s="80">
        <f>N64-N65</f>
        <v>192.04500000000007</v>
      </c>
    </row>
    <row r="67" spans="1:14" s="58" customFormat="1" ht="12.75">
      <c r="A67" s="73"/>
      <c r="B67" s="78" t="s">
        <v>72</v>
      </c>
      <c r="C67" s="74" t="s">
        <v>58</v>
      </c>
      <c r="D67" s="80">
        <f>ROUND((D66/D64*100),2)</f>
        <v>3.26</v>
      </c>
      <c r="E67" s="72"/>
      <c r="F67" s="80">
        <f>ROUND((F66/F64*100),2)</f>
        <v>3.26</v>
      </c>
      <c r="G67" s="72"/>
      <c r="H67" s="80">
        <f>ROUND((H66/H64*100),2)</f>
        <v>3.26</v>
      </c>
      <c r="I67" s="72"/>
      <c r="J67" s="80">
        <f>ROUND((J66/J64*100),2)</f>
        <v>3.26</v>
      </c>
      <c r="K67" s="72"/>
      <c r="L67" s="80">
        <f>ROUND((L66/L64*100),2)</f>
        <v>3.26</v>
      </c>
      <c r="M67" s="72"/>
      <c r="N67" s="80">
        <f>ROUND((N66/N64*100),2)</f>
        <v>3.26</v>
      </c>
    </row>
    <row r="68" spans="1:14" s="58" customFormat="1" ht="21" customHeight="1">
      <c r="A68" s="73"/>
      <c r="B68" s="76" t="s">
        <v>77</v>
      </c>
      <c r="C68" s="81" t="s">
        <v>7</v>
      </c>
      <c r="D68" s="82">
        <f>ROUND(D66/1000*D77,2)</f>
        <v>275.58</v>
      </c>
      <c r="E68" s="72">
        <v>13</v>
      </c>
      <c r="F68" s="82">
        <f>ROUND(F66/1000*F77,2)</f>
        <v>311.41</v>
      </c>
      <c r="G68" s="72">
        <v>12</v>
      </c>
      <c r="H68" s="82">
        <f>ROUND(H66/1000*H77,2)</f>
        <v>348.78</v>
      </c>
      <c r="I68" s="72">
        <v>12</v>
      </c>
      <c r="J68" s="82">
        <f>ROUND(J66/1000*J77,2)</f>
        <v>390.63</v>
      </c>
      <c r="K68" s="72">
        <v>12</v>
      </c>
      <c r="L68" s="82">
        <f>ROUND(L66/1000*L77,2)</f>
        <v>437.51</v>
      </c>
      <c r="M68" s="72">
        <v>12</v>
      </c>
      <c r="N68" s="82">
        <f>ROUND(N66/1000*N77,2)</f>
        <v>490.01</v>
      </c>
    </row>
    <row r="69" spans="1:14" s="58" customFormat="1" ht="21.75" customHeight="1">
      <c r="A69" s="73"/>
      <c r="B69" s="76" t="s">
        <v>78</v>
      </c>
      <c r="C69" s="83" t="s">
        <v>79</v>
      </c>
      <c r="D69" s="82">
        <f>ROUND(D51/D63/12*1000,2)</f>
        <v>29548.75</v>
      </c>
      <c r="E69" s="72"/>
      <c r="F69" s="82">
        <f>ROUND(F51/F63/12*1000,2)</f>
        <v>31295.71</v>
      </c>
      <c r="G69" s="72"/>
      <c r="H69" s="82">
        <f>ROUND(H51/H63/12*1000,2)</f>
        <v>32968.63</v>
      </c>
      <c r="I69" s="72"/>
      <c r="J69" s="82">
        <f>ROUND(J51/J63/12*1000,2)</f>
        <v>34822.63</v>
      </c>
      <c r="K69" s="72"/>
      <c r="L69" s="82">
        <f>ROUND(L51/L63/12*1000,2)</f>
        <v>36704.08</v>
      </c>
      <c r="M69" s="72"/>
      <c r="N69" s="82">
        <f>ROUND(N51/N63/12*1000,2)</f>
        <v>38689.38</v>
      </c>
    </row>
    <row r="70" spans="1:14" s="58" customFormat="1" ht="22.5" customHeight="1">
      <c r="A70" s="73"/>
      <c r="B70" s="76" t="s">
        <v>80</v>
      </c>
      <c r="C70" s="83" t="s">
        <v>81</v>
      </c>
      <c r="D70" s="82">
        <f>ROUND(D68/D65*1000,2)</f>
        <v>48.37</v>
      </c>
      <c r="E70" s="72"/>
      <c r="F70" s="82">
        <f>ROUND(F68/F65*1000,2)</f>
        <v>54.66</v>
      </c>
      <c r="G70" s="72"/>
      <c r="H70" s="82">
        <f>ROUND(H68/H65*1000,2)</f>
        <v>61.22</v>
      </c>
      <c r="I70" s="72"/>
      <c r="J70" s="82">
        <f>ROUND(J68/J65*1000,2)</f>
        <v>68.57</v>
      </c>
      <c r="K70" s="72"/>
      <c r="L70" s="82">
        <f>ROUND(L68/L65*1000,2)</f>
        <v>76.79</v>
      </c>
      <c r="M70" s="72"/>
      <c r="N70" s="82">
        <f>ROUND(N68/N65*1000,2)</f>
        <v>86.01</v>
      </c>
    </row>
    <row r="71" spans="1:14" s="58" customFormat="1" ht="23.25" customHeight="1">
      <c r="A71" s="84"/>
      <c r="B71" s="85" t="s">
        <v>82</v>
      </c>
      <c r="C71" s="83" t="s">
        <v>81</v>
      </c>
      <c r="D71" s="86">
        <f>ROUND((D51+D68)/D65*1000,2)</f>
        <v>172.85</v>
      </c>
      <c r="E71" s="87"/>
      <c r="F71" s="86">
        <f>ROUND((F51+F68)/F65*1000,2)</f>
        <v>186.5</v>
      </c>
      <c r="G71" s="87"/>
      <c r="H71" s="86">
        <f>ROUND((H51+H68)/H65*1000,2)</f>
        <v>200.11</v>
      </c>
      <c r="I71" s="87"/>
      <c r="J71" s="86">
        <f>ROUND((J51+J68)/J65*1000,2)</f>
        <v>215.26</v>
      </c>
      <c r="K71" s="87"/>
      <c r="L71" s="86">
        <f>ROUND((L51+L68)/L65*1000,2)</f>
        <v>231.42</v>
      </c>
      <c r="M71" s="87"/>
      <c r="N71" s="86">
        <f>ROUND((N51+N68)/N65*1000,2)</f>
        <v>248.99</v>
      </c>
    </row>
    <row r="72" spans="1:14" s="58" customFormat="1" ht="30" customHeight="1">
      <c r="A72" s="88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</row>
    <row r="73" spans="1:14" s="58" customFormat="1" ht="21.75" customHeight="1">
      <c r="A73" s="88"/>
      <c r="B73" s="89" t="s">
        <v>83</v>
      </c>
      <c r="C73" s="90"/>
      <c r="D73" s="88"/>
      <c r="E73" s="91"/>
      <c r="F73" s="92">
        <f>F55/D55*100</f>
        <v>105.91211009558404</v>
      </c>
      <c r="G73" s="91"/>
      <c r="H73" s="92">
        <f>H55/F55*100</f>
        <v>105.34551462727183</v>
      </c>
      <c r="I73" s="91"/>
      <c r="J73" s="92">
        <f>J55/H55*100</f>
        <v>105.62352843043953</v>
      </c>
      <c r="K73" s="91"/>
      <c r="L73" s="92">
        <f>L55/J55*100</f>
        <v>105.40297675242269</v>
      </c>
      <c r="M73" s="91"/>
      <c r="N73" s="92">
        <f>N55/L55*100</f>
        <v>105.40891226907088</v>
      </c>
    </row>
    <row r="74" spans="1:14" s="58" customFormat="1" ht="21.75" customHeight="1">
      <c r="A74" s="88"/>
      <c r="B74" s="89"/>
      <c r="C74" s="90"/>
      <c r="D74" s="88"/>
      <c r="E74" s="91"/>
      <c r="F74" s="92"/>
      <c r="G74" s="91"/>
      <c r="H74" s="92"/>
      <c r="I74" s="91"/>
      <c r="J74" s="92"/>
      <c r="K74" s="91"/>
      <c r="L74" s="92"/>
      <c r="M74" s="91"/>
      <c r="N74" s="92"/>
    </row>
    <row r="75" spans="1:14" s="58" customFormat="1" ht="21.75" customHeight="1">
      <c r="A75" s="183" t="s">
        <v>96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</row>
    <row r="76" spans="1:14" s="58" customFormat="1" ht="12.75">
      <c r="A76" s="88"/>
      <c r="B76" s="93" t="s">
        <v>84</v>
      </c>
      <c r="C76" s="94"/>
      <c r="D76" s="88"/>
      <c r="E76" s="91"/>
      <c r="F76" s="88"/>
      <c r="G76" s="91"/>
      <c r="H76" s="88"/>
      <c r="I76" s="91"/>
      <c r="J76" s="88"/>
      <c r="K76" s="91"/>
      <c r="L76" s="88"/>
      <c r="M76" s="91"/>
      <c r="N76" s="88"/>
    </row>
    <row r="77" spans="1:14" s="58" customFormat="1" ht="25.5">
      <c r="A77" s="88"/>
      <c r="B77" s="95" t="s">
        <v>92</v>
      </c>
      <c r="C77" s="96" t="s">
        <v>85</v>
      </c>
      <c r="D77" s="88">
        <v>1435</v>
      </c>
      <c r="E77" s="72">
        <v>13</v>
      </c>
      <c r="F77" s="20">
        <f>ROUND((D77*(100+E77)/100),2)</f>
        <v>1621.55</v>
      </c>
      <c r="G77" s="72">
        <v>12</v>
      </c>
      <c r="H77" s="20">
        <f>ROUND((F77*(100+G77)/100),2)</f>
        <v>1816.14</v>
      </c>
      <c r="I77" s="72">
        <v>12</v>
      </c>
      <c r="J77" s="20">
        <f>ROUND((H77*(100+I77)/100),2)</f>
        <v>2034.08</v>
      </c>
      <c r="K77" s="72">
        <v>12</v>
      </c>
      <c r="L77" s="20">
        <f>ROUND((J77*(100+K77)/100),2)</f>
        <v>2278.17</v>
      </c>
      <c r="M77" s="72">
        <v>12</v>
      </c>
      <c r="N77" s="20">
        <f>ROUND((L77*(100+M77)/100),2)</f>
        <v>2551.55</v>
      </c>
    </row>
    <row r="78" spans="1:14" s="58" customFormat="1" ht="12.75">
      <c r="A78" s="88"/>
      <c r="B78" s="95"/>
      <c r="C78" s="94"/>
      <c r="D78" s="88"/>
      <c r="E78" s="91"/>
      <c r="F78" s="88"/>
      <c r="G78" s="91"/>
      <c r="H78" s="88"/>
      <c r="I78" s="91"/>
      <c r="J78" s="88"/>
      <c r="K78" s="91"/>
      <c r="L78" s="88"/>
      <c r="M78" s="91"/>
      <c r="N78" s="88"/>
    </row>
    <row r="79" spans="1:14" s="58" customFormat="1" ht="12.75">
      <c r="A79" s="88"/>
      <c r="B79" s="95" t="s">
        <v>86</v>
      </c>
      <c r="C79" s="94"/>
      <c r="D79" s="88"/>
      <c r="E79" s="91"/>
      <c r="F79" s="88"/>
      <c r="G79" s="91"/>
      <c r="H79" s="88"/>
      <c r="I79" s="91"/>
      <c r="J79" s="88"/>
      <c r="K79" s="91"/>
      <c r="L79" s="88"/>
      <c r="M79" s="91"/>
      <c r="N79" s="88"/>
    </row>
    <row r="80" spans="1:14" s="58" customFormat="1" ht="12.75">
      <c r="A80" s="88"/>
      <c r="B80" s="95"/>
      <c r="C80" s="94"/>
      <c r="D80" s="88"/>
      <c r="E80" s="91"/>
      <c r="F80" s="88"/>
      <c r="G80" s="91"/>
      <c r="H80" s="88"/>
      <c r="I80" s="91"/>
      <c r="J80" s="88"/>
      <c r="K80" s="91"/>
      <c r="L80" s="88"/>
      <c r="M80" s="91"/>
      <c r="N80" s="88"/>
    </row>
    <row r="81" spans="1:14" s="58" customFormat="1" ht="12.75">
      <c r="A81" s="88"/>
      <c r="B81" s="95"/>
      <c r="C81" s="94"/>
      <c r="D81" s="88"/>
      <c r="E81" s="91"/>
      <c r="F81" s="88"/>
      <c r="G81" s="91"/>
      <c r="H81" s="88"/>
      <c r="I81" s="91"/>
      <c r="J81" s="88"/>
      <c r="K81" s="91"/>
      <c r="L81" s="88"/>
      <c r="M81" s="91"/>
      <c r="N81" s="88"/>
    </row>
    <row r="82" spans="1:14" s="58" customFormat="1" ht="12.75">
      <c r="A82" s="88"/>
      <c r="B82" s="95"/>
      <c r="C82" s="94"/>
      <c r="D82" s="88"/>
      <c r="E82" s="91"/>
      <c r="F82" s="88"/>
      <c r="G82" s="91"/>
      <c r="H82" s="88"/>
      <c r="I82" s="91"/>
      <c r="J82" s="88"/>
      <c r="K82" s="91"/>
      <c r="L82" s="88"/>
      <c r="M82" s="91"/>
      <c r="N82" s="88"/>
    </row>
    <row r="83" spans="1:14" s="58" customFormat="1" ht="12.75">
      <c r="A83" s="88"/>
      <c r="B83" s="95"/>
      <c r="C83" s="94"/>
      <c r="D83" s="88"/>
      <c r="E83" s="91"/>
      <c r="F83" s="88"/>
      <c r="G83" s="91"/>
      <c r="H83" s="88"/>
      <c r="I83" s="91"/>
      <c r="J83" s="88"/>
      <c r="K83" s="91"/>
      <c r="L83" s="88"/>
      <c r="M83" s="91"/>
      <c r="N83" s="88"/>
    </row>
    <row r="84" spans="1:14" s="58" customFormat="1" ht="12.75">
      <c r="A84" s="88"/>
      <c r="B84" s="95"/>
      <c r="C84" s="94"/>
      <c r="D84" s="88"/>
      <c r="E84" s="91"/>
      <c r="F84" s="88"/>
      <c r="G84" s="91"/>
      <c r="H84" s="88"/>
      <c r="I84" s="91"/>
      <c r="J84" s="88"/>
      <c r="K84" s="91"/>
      <c r="L84" s="88"/>
      <c r="M84" s="91"/>
      <c r="N84" s="88"/>
    </row>
    <row r="85" spans="1:14" s="58" customFormat="1" ht="12.75">
      <c r="A85" s="88"/>
      <c r="B85" s="95"/>
      <c r="C85" s="94"/>
      <c r="D85" s="88"/>
      <c r="E85" s="91"/>
      <c r="F85" s="88"/>
      <c r="G85" s="91"/>
      <c r="H85" s="88"/>
      <c r="I85" s="91"/>
      <c r="J85" s="88"/>
      <c r="K85" s="91"/>
      <c r="L85" s="88"/>
      <c r="M85" s="91"/>
      <c r="N85" s="88"/>
    </row>
    <row r="86" spans="1:14" s="58" customFormat="1" ht="12.75">
      <c r="A86" s="88"/>
      <c r="B86" s="95"/>
      <c r="C86" s="94"/>
      <c r="D86" s="88"/>
      <c r="E86" s="91"/>
      <c r="F86" s="88"/>
      <c r="G86" s="91"/>
      <c r="H86" s="88"/>
      <c r="I86" s="91"/>
      <c r="J86" s="88"/>
      <c r="K86" s="91"/>
      <c r="L86" s="88"/>
      <c r="M86" s="91"/>
      <c r="N86" s="88"/>
    </row>
    <row r="87" spans="1:14" s="58" customFormat="1" ht="12.75">
      <c r="A87" s="88"/>
      <c r="B87" s="95"/>
      <c r="C87" s="94"/>
      <c r="D87" s="88"/>
      <c r="E87" s="91"/>
      <c r="F87" s="88"/>
      <c r="G87" s="91"/>
      <c r="H87" s="88"/>
      <c r="I87" s="91"/>
      <c r="J87" s="88"/>
      <c r="K87" s="91"/>
      <c r="L87" s="88"/>
      <c r="M87" s="91"/>
      <c r="N87" s="88"/>
    </row>
    <row r="88" spans="1:14" s="58" customFormat="1" ht="12.75">
      <c r="A88" s="88"/>
      <c r="B88" s="95"/>
      <c r="C88" s="94"/>
      <c r="D88" s="88"/>
      <c r="E88" s="91"/>
      <c r="F88" s="88"/>
      <c r="G88" s="91"/>
      <c r="H88" s="88"/>
      <c r="I88" s="91"/>
      <c r="J88" s="88"/>
      <c r="K88" s="91"/>
      <c r="L88" s="88"/>
      <c r="M88" s="91"/>
      <c r="N88" s="88"/>
    </row>
    <row r="89" spans="1:14" s="58" customFormat="1" ht="12.75">
      <c r="A89" s="88"/>
      <c r="B89" s="95"/>
      <c r="C89" s="94"/>
      <c r="D89" s="88"/>
      <c r="E89" s="91"/>
      <c r="F89" s="88"/>
      <c r="G89" s="91"/>
      <c r="H89" s="88"/>
      <c r="I89" s="91"/>
      <c r="J89" s="88"/>
      <c r="K89" s="91"/>
      <c r="L89" s="88"/>
      <c r="M89" s="91"/>
      <c r="N89" s="88"/>
    </row>
    <row r="90" spans="1:14" s="58" customFormat="1" ht="12.75">
      <c r="A90" s="88"/>
      <c r="B90" s="95"/>
      <c r="C90" s="94"/>
      <c r="D90" s="88"/>
      <c r="E90" s="91"/>
      <c r="F90" s="88"/>
      <c r="G90" s="91"/>
      <c r="H90" s="88"/>
      <c r="I90" s="91"/>
      <c r="J90" s="88"/>
      <c r="K90" s="91"/>
      <c r="L90" s="88"/>
      <c r="M90" s="91"/>
      <c r="N90" s="88"/>
    </row>
    <row r="91" spans="1:14" s="58" customFormat="1" ht="12.75">
      <c r="A91" s="88"/>
      <c r="B91" s="95"/>
      <c r="C91" s="94"/>
      <c r="D91" s="88"/>
      <c r="E91" s="91"/>
      <c r="F91" s="88"/>
      <c r="G91" s="91"/>
      <c r="H91" s="88"/>
      <c r="I91" s="91"/>
      <c r="J91" s="88"/>
      <c r="K91" s="91"/>
      <c r="L91" s="88"/>
      <c r="M91" s="91"/>
      <c r="N91" s="88"/>
    </row>
    <row r="92" spans="1:14" s="58" customFormat="1" ht="12.75">
      <c r="A92" s="88"/>
      <c r="B92" s="95"/>
      <c r="C92" s="94"/>
      <c r="D92" s="88"/>
      <c r="E92" s="91"/>
      <c r="F92" s="88"/>
      <c r="G92" s="91"/>
      <c r="H92" s="88"/>
      <c r="I92" s="91"/>
      <c r="J92" s="88"/>
      <c r="K92" s="91"/>
      <c r="L92" s="88"/>
      <c r="M92" s="91"/>
      <c r="N92" s="88"/>
    </row>
    <row r="93" spans="1:14" s="58" customFormat="1" ht="12.75">
      <c r="A93" s="88"/>
      <c r="B93" s="95"/>
      <c r="C93" s="94"/>
      <c r="D93" s="88"/>
      <c r="E93" s="91"/>
      <c r="F93" s="88"/>
      <c r="G93" s="91"/>
      <c r="H93" s="88"/>
      <c r="I93" s="91"/>
      <c r="J93" s="88"/>
      <c r="K93" s="91"/>
      <c r="L93" s="88"/>
      <c r="M93" s="91"/>
      <c r="N93" s="88"/>
    </row>
    <row r="94" spans="1:14" s="58" customFormat="1" ht="12.75">
      <c r="A94" s="88"/>
      <c r="B94" s="95"/>
      <c r="C94" s="94"/>
      <c r="D94" s="88"/>
      <c r="E94" s="91"/>
      <c r="F94" s="88"/>
      <c r="G94" s="91"/>
      <c r="H94" s="88"/>
      <c r="I94" s="91"/>
      <c r="J94" s="88"/>
      <c r="K94" s="91"/>
      <c r="L94" s="88"/>
      <c r="M94" s="91"/>
      <c r="N94" s="88"/>
    </row>
    <row r="95" spans="1:14" s="58" customFormat="1" ht="12.75">
      <c r="A95" s="88"/>
      <c r="B95" s="95"/>
      <c r="C95" s="94"/>
      <c r="D95" s="88"/>
      <c r="E95" s="91"/>
      <c r="F95" s="88"/>
      <c r="G95" s="91"/>
      <c r="H95" s="88"/>
      <c r="I95" s="91"/>
      <c r="J95" s="88"/>
      <c r="K95" s="91"/>
      <c r="L95" s="88"/>
      <c r="M95" s="91"/>
      <c r="N95" s="88"/>
    </row>
    <row r="96" spans="1:14" s="58" customFormat="1" ht="12.75">
      <c r="A96" s="88"/>
      <c r="B96" s="95"/>
      <c r="C96" s="94"/>
      <c r="D96" s="88"/>
      <c r="E96" s="91"/>
      <c r="F96" s="88"/>
      <c r="G96" s="91"/>
      <c r="H96" s="88"/>
      <c r="I96" s="91"/>
      <c r="J96" s="88"/>
      <c r="K96" s="91"/>
      <c r="L96" s="88"/>
      <c r="M96" s="91"/>
      <c r="N96" s="88"/>
    </row>
    <row r="97" spans="1:14" s="58" customFormat="1" ht="12.75">
      <c r="A97" s="88"/>
      <c r="B97" s="95"/>
      <c r="C97" s="94"/>
      <c r="D97" s="88"/>
      <c r="E97" s="91"/>
      <c r="F97" s="88"/>
      <c r="G97" s="91"/>
      <c r="H97" s="88"/>
      <c r="I97" s="91"/>
      <c r="J97" s="88"/>
      <c r="K97" s="91"/>
      <c r="L97" s="88"/>
      <c r="M97" s="91"/>
      <c r="N97" s="88"/>
    </row>
    <row r="98" spans="1:14" s="58" customFormat="1" ht="12.75">
      <c r="A98" s="88"/>
      <c r="B98" s="95"/>
      <c r="C98" s="94"/>
      <c r="D98" s="88"/>
      <c r="E98" s="91"/>
      <c r="F98" s="88"/>
      <c r="G98" s="91"/>
      <c r="H98" s="88"/>
      <c r="I98" s="91"/>
      <c r="J98" s="88"/>
      <c r="K98" s="91"/>
      <c r="L98" s="88"/>
      <c r="M98" s="91"/>
      <c r="N98" s="88"/>
    </row>
    <row r="99" spans="1:14" s="58" customFormat="1" ht="12.75">
      <c r="A99" s="88"/>
      <c r="B99" s="95"/>
      <c r="C99" s="94"/>
      <c r="D99" s="88"/>
      <c r="E99" s="91"/>
      <c r="F99" s="88"/>
      <c r="G99" s="91"/>
      <c r="H99" s="88"/>
      <c r="I99" s="91"/>
      <c r="J99" s="88"/>
      <c r="K99" s="91"/>
      <c r="L99" s="88"/>
      <c r="M99" s="91"/>
      <c r="N99" s="88"/>
    </row>
    <row r="100" spans="1:14" s="58" customFormat="1" ht="12.75">
      <c r="A100" s="88"/>
      <c r="B100" s="95"/>
      <c r="C100" s="94"/>
      <c r="D100" s="88"/>
      <c r="E100" s="91"/>
      <c r="F100" s="88"/>
      <c r="G100" s="91"/>
      <c r="H100" s="88"/>
      <c r="I100" s="91"/>
      <c r="J100" s="88"/>
      <c r="K100" s="91"/>
      <c r="L100" s="88"/>
      <c r="M100" s="91"/>
      <c r="N100" s="88"/>
    </row>
    <row r="101" spans="1:14" s="58" customFormat="1" ht="12.75">
      <c r="A101" s="88"/>
      <c r="B101" s="95"/>
      <c r="C101" s="94"/>
      <c r="D101" s="88"/>
      <c r="E101" s="91"/>
      <c r="F101" s="88"/>
      <c r="G101" s="91"/>
      <c r="H101" s="88"/>
      <c r="I101" s="91"/>
      <c r="J101" s="88"/>
      <c r="K101" s="91"/>
      <c r="L101" s="88"/>
      <c r="M101" s="91"/>
      <c r="N101" s="88"/>
    </row>
    <row r="102" spans="1:14" s="58" customFormat="1" ht="12.75">
      <c r="A102" s="88"/>
      <c r="B102" s="95"/>
      <c r="C102" s="94"/>
      <c r="D102" s="88"/>
      <c r="E102" s="91"/>
      <c r="F102" s="88"/>
      <c r="G102" s="91"/>
      <c r="H102" s="88"/>
      <c r="I102" s="91"/>
      <c r="J102" s="88"/>
      <c r="K102" s="91"/>
      <c r="L102" s="88"/>
      <c r="M102" s="91"/>
      <c r="N102" s="88"/>
    </row>
    <row r="103" spans="1:14" s="58" customFormat="1" ht="12.75">
      <c r="A103" s="88"/>
      <c r="B103" s="95"/>
      <c r="C103" s="94"/>
      <c r="D103" s="88"/>
      <c r="E103" s="91"/>
      <c r="F103" s="88"/>
      <c r="G103" s="91"/>
      <c r="H103" s="88"/>
      <c r="I103" s="91"/>
      <c r="J103" s="88"/>
      <c r="K103" s="91"/>
      <c r="L103" s="88"/>
      <c r="M103" s="91"/>
      <c r="N103" s="88"/>
    </row>
    <row r="104" spans="1:14" s="58" customFormat="1" ht="12.75">
      <c r="A104" s="88"/>
      <c r="B104" s="95"/>
      <c r="C104" s="94"/>
      <c r="D104" s="88"/>
      <c r="E104" s="91"/>
      <c r="F104" s="88"/>
      <c r="G104" s="91"/>
      <c r="H104" s="88"/>
      <c r="I104" s="91"/>
      <c r="J104" s="88"/>
      <c r="K104" s="91"/>
      <c r="L104" s="88"/>
      <c r="M104" s="91"/>
      <c r="N104" s="88"/>
    </row>
    <row r="105" spans="1:14" s="58" customFormat="1" ht="12.75">
      <c r="A105" s="88"/>
      <c r="B105" s="95"/>
      <c r="C105" s="94"/>
      <c r="D105" s="88"/>
      <c r="E105" s="91"/>
      <c r="F105" s="88"/>
      <c r="G105" s="91"/>
      <c r="H105" s="88"/>
      <c r="I105" s="91"/>
      <c r="J105" s="88"/>
      <c r="K105" s="91"/>
      <c r="L105" s="88"/>
      <c r="M105" s="91"/>
      <c r="N105" s="88"/>
    </row>
    <row r="106" spans="1:14" s="58" customFormat="1" ht="12.75">
      <c r="A106" s="88"/>
      <c r="B106" s="95"/>
      <c r="C106" s="94"/>
      <c r="D106" s="88"/>
      <c r="E106" s="91"/>
      <c r="F106" s="88"/>
      <c r="G106" s="91"/>
      <c r="H106" s="88"/>
      <c r="I106" s="91"/>
      <c r="J106" s="88"/>
      <c r="K106" s="91"/>
      <c r="L106" s="88"/>
      <c r="M106" s="91"/>
      <c r="N106" s="88"/>
    </row>
    <row r="107" spans="1:14" s="58" customFormat="1" ht="12.75">
      <c r="A107" s="88"/>
      <c r="B107" s="95"/>
      <c r="C107" s="94"/>
      <c r="D107" s="88"/>
      <c r="E107" s="91"/>
      <c r="F107" s="88"/>
      <c r="G107" s="91"/>
      <c r="H107" s="88"/>
      <c r="I107" s="91"/>
      <c r="J107" s="88"/>
      <c r="K107" s="91"/>
      <c r="L107" s="88"/>
      <c r="M107" s="91"/>
      <c r="N107" s="88"/>
    </row>
    <row r="108" spans="1:14" ht="12.75">
      <c r="A108" s="97"/>
      <c r="B108" s="98"/>
      <c r="C108" s="99"/>
      <c r="D108" s="97"/>
      <c r="E108" s="100"/>
      <c r="F108" s="97"/>
      <c r="G108" s="100"/>
      <c r="H108" s="97"/>
      <c r="I108" s="100"/>
      <c r="J108" s="97"/>
      <c r="K108" s="100"/>
      <c r="L108" s="97"/>
      <c r="M108" s="100"/>
      <c r="N108" s="97"/>
    </row>
    <row r="109" spans="1:14" ht="12.75">
      <c r="A109" s="97"/>
      <c r="B109" s="98"/>
      <c r="C109" s="99"/>
      <c r="D109" s="97"/>
      <c r="E109" s="100"/>
      <c r="F109" s="97"/>
      <c r="G109" s="100"/>
      <c r="H109" s="97"/>
      <c r="I109" s="100"/>
      <c r="J109" s="97"/>
      <c r="K109" s="100"/>
      <c r="L109" s="97"/>
      <c r="M109" s="100"/>
      <c r="N109" s="97"/>
    </row>
    <row r="110" spans="1:14" ht="12.75">
      <c r="A110" s="97"/>
      <c r="B110" s="98"/>
      <c r="C110" s="99"/>
      <c r="D110" s="97"/>
      <c r="E110" s="100"/>
      <c r="F110" s="97"/>
      <c r="G110" s="100"/>
      <c r="H110" s="97"/>
      <c r="I110" s="100"/>
      <c r="J110" s="97"/>
      <c r="K110" s="100"/>
      <c r="L110" s="97"/>
      <c r="M110" s="100"/>
      <c r="N110" s="97"/>
    </row>
    <row r="111" spans="1:14" ht="12.75">
      <c r="A111" s="97"/>
      <c r="B111" s="98"/>
      <c r="C111" s="99"/>
      <c r="D111" s="97"/>
      <c r="E111" s="100"/>
      <c r="F111" s="97"/>
      <c r="G111" s="100"/>
      <c r="H111" s="97"/>
      <c r="I111" s="100"/>
      <c r="J111" s="97"/>
      <c r="K111" s="100"/>
      <c r="L111" s="97"/>
      <c r="M111" s="100"/>
      <c r="N111" s="97"/>
    </row>
    <row r="112" spans="1:14" ht="12.75">
      <c r="A112" s="97"/>
      <c r="B112" s="98"/>
      <c r="C112" s="99"/>
      <c r="D112" s="97"/>
      <c r="E112" s="100"/>
      <c r="F112" s="97"/>
      <c r="G112" s="100"/>
      <c r="H112" s="97"/>
      <c r="I112" s="100"/>
      <c r="J112" s="97"/>
      <c r="K112" s="100"/>
      <c r="L112" s="97"/>
      <c r="M112" s="100"/>
      <c r="N112" s="97"/>
    </row>
    <row r="113" spans="1:14" ht="12.75">
      <c r="A113" s="97"/>
      <c r="B113" s="98"/>
      <c r="C113" s="99"/>
      <c r="D113" s="97"/>
      <c r="E113" s="100"/>
      <c r="F113" s="97"/>
      <c r="G113" s="100"/>
      <c r="H113" s="97"/>
      <c r="I113" s="100"/>
      <c r="J113" s="97"/>
      <c r="K113" s="100"/>
      <c r="L113" s="97"/>
      <c r="M113" s="100"/>
      <c r="N113" s="97"/>
    </row>
    <row r="114" spans="1:14" ht="12.75">
      <c r="A114" s="97"/>
      <c r="B114" s="98"/>
      <c r="C114" s="99"/>
      <c r="D114" s="97"/>
      <c r="E114" s="100"/>
      <c r="F114" s="97"/>
      <c r="G114" s="100"/>
      <c r="H114" s="97"/>
      <c r="I114" s="100"/>
      <c r="J114" s="97"/>
      <c r="K114" s="100"/>
      <c r="L114" s="97"/>
      <c r="M114" s="100"/>
      <c r="N114" s="97"/>
    </row>
    <row r="115" spans="1:14" ht="12.75">
      <c r="A115" s="97"/>
      <c r="B115" s="98"/>
      <c r="C115" s="99"/>
      <c r="D115" s="97"/>
      <c r="E115" s="100"/>
      <c r="F115" s="97"/>
      <c r="G115" s="100"/>
      <c r="H115" s="97"/>
      <c r="I115" s="100"/>
      <c r="J115" s="97"/>
      <c r="K115" s="100"/>
      <c r="L115" s="97"/>
      <c r="M115" s="100"/>
      <c r="N115" s="97"/>
    </row>
    <row r="116" spans="1:14" ht="12.75">
      <c r="A116" s="97"/>
      <c r="B116" s="98"/>
      <c r="C116" s="99"/>
      <c r="D116" s="97"/>
      <c r="E116" s="100"/>
      <c r="F116" s="97"/>
      <c r="G116" s="100"/>
      <c r="H116" s="97"/>
      <c r="I116" s="100"/>
      <c r="J116" s="97"/>
      <c r="K116" s="100"/>
      <c r="L116" s="97"/>
      <c r="M116" s="100"/>
      <c r="N116" s="97"/>
    </row>
    <row r="117" spans="1:14" ht="12.75">
      <c r="A117" s="97"/>
      <c r="B117" s="98"/>
      <c r="C117" s="99"/>
      <c r="D117" s="97"/>
      <c r="E117" s="100"/>
      <c r="F117" s="97"/>
      <c r="G117" s="100"/>
      <c r="H117" s="97"/>
      <c r="I117" s="100"/>
      <c r="J117" s="97"/>
      <c r="K117" s="100"/>
      <c r="L117" s="97"/>
      <c r="M117" s="100"/>
      <c r="N117" s="97"/>
    </row>
    <row r="118" spans="1:14" ht="12.75">
      <c r="A118" s="97"/>
      <c r="B118" s="98"/>
      <c r="C118" s="99"/>
      <c r="D118" s="97"/>
      <c r="E118" s="100"/>
      <c r="F118" s="97"/>
      <c r="G118" s="100"/>
      <c r="H118" s="97"/>
      <c r="I118" s="100"/>
      <c r="J118" s="97"/>
      <c r="K118" s="100"/>
      <c r="L118" s="97"/>
      <c r="M118" s="100"/>
      <c r="N118" s="97"/>
    </row>
    <row r="119" spans="1:14" ht="12.75">
      <c r="A119" s="97"/>
      <c r="B119" s="98"/>
      <c r="C119" s="99"/>
      <c r="D119" s="97"/>
      <c r="E119" s="100"/>
      <c r="F119" s="97"/>
      <c r="G119" s="100"/>
      <c r="H119" s="97"/>
      <c r="I119" s="100"/>
      <c r="J119" s="97"/>
      <c r="K119" s="100"/>
      <c r="L119" s="97"/>
      <c r="M119" s="100"/>
      <c r="N119" s="97"/>
    </row>
    <row r="120" spans="1:14" ht="12.75">
      <c r="A120" s="97"/>
      <c r="B120" s="98"/>
      <c r="C120" s="99"/>
      <c r="D120" s="97"/>
      <c r="E120" s="100"/>
      <c r="F120" s="97"/>
      <c r="G120" s="100"/>
      <c r="H120" s="97"/>
      <c r="I120" s="100"/>
      <c r="J120" s="97"/>
      <c r="K120" s="100"/>
      <c r="L120" s="97"/>
      <c r="M120" s="100"/>
      <c r="N120" s="97"/>
    </row>
    <row r="121" spans="1:14" ht="12.75">
      <c r="A121" s="97"/>
      <c r="B121" s="98"/>
      <c r="C121" s="99"/>
      <c r="D121" s="97"/>
      <c r="E121" s="100"/>
      <c r="F121" s="97"/>
      <c r="G121" s="100"/>
      <c r="H121" s="97"/>
      <c r="I121" s="100"/>
      <c r="J121" s="97"/>
      <c r="K121" s="100"/>
      <c r="L121" s="97"/>
      <c r="M121" s="100"/>
      <c r="N121" s="97"/>
    </row>
    <row r="122" spans="1:14" ht="12.75">
      <c r="A122" s="97"/>
      <c r="B122" s="98"/>
      <c r="C122" s="99"/>
      <c r="D122" s="97"/>
      <c r="E122" s="100"/>
      <c r="F122" s="97"/>
      <c r="G122" s="100"/>
      <c r="H122" s="97"/>
      <c r="I122" s="100"/>
      <c r="J122" s="97"/>
      <c r="K122" s="100"/>
      <c r="L122" s="97"/>
      <c r="M122" s="100"/>
      <c r="N122" s="97"/>
    </row>
    <row r="123" spans="1:14" ht="12.75">
      <c r="A123" s="97"/>
      <c r="B123" s="98"/>
      <c r="C123" s="99"/>
      <c r="D123" s="97"/>
      <c r="E123" s="100"/>
      <c r="F123" s="97"/>
      <c r="G123" s="100"/>
      <c r="H123" s="97"/>
      <c r="I123" s="100"/>
      <c r="J123" s="97"/>
      <c r="K123" s="100"/>
      <c r="L123" s="97"/>
      <c r="M123" s="100"/>
      <c r="N123" s="97"/>
    </row>
    <row r="124" spans="1:14" ht="12.75">
      <c r="A124" s="97"/>
      <c r="B124" s="98"/>
      <c r="C124" s="99"/>
      <c r="D124" s="97"/>
      <c r="E124" s="100"/>
      <c r="F124" s="97"/>
      <c r="G124" s="100"/>
      <c r="H124" s="97"/>
      <c r="I124" s="100"/>
      <c r="J124" s="97"/>
      <c r="K124" s="100"/>
      <c r="L124" s="97"/>
      <c r="M124" s="100"/>
      <c r="N124" s="97"/>
    </row>
    <row r="125" spans="1:14" ht="12.75">
      <c r="A125" s="97"/>
      <c r="B125" s="98"/>
      <c r="C125" s="99"/>
      <c r="D125" s="97"/>
      <c r="E125" s="100"/>
      <c r="F125" s="97"/>
      <c r="G125" s="100"/>
      <c r="H125" s="97"/>
      <c r="I125" s="100"/>
      <c r="J125" s="97"/>
      <c r="K125" s="100"/>
      <c r="L125" s="97"/>
      <c r="M125" s="100"/>
      <c r="N125" s="97"/>
    </row>
    <row r="126" spans="1:14" ht="12.75">
      <c r="A126" s="97"/>
      <c r="B126" s="98"/>
      <c r="C126" s="99"/>
      <c r="D126" s="97"/>
      <c r="E126" s="100"/>
      <c r="F126" s="97"/>
      <c r="G126" s="100"/>
      <c r="H126" s="97"/>
      <c r="I126" s="100"/>
      <c r="J126" s="97"/>
      <c r="K126" s="100"/>
      <c r="L126" s="97"/>
      <c r="M126" s="100"/>
      <c r="N126" s="97"/>
    </row>
    <row r="127" spans="1:14" ht="12.75">
      <c r="A127" s="97"/>
      <c r="B127" s="98"/>
      <c r="C127" s="99"/>
      <c r="D127" s="97"/>
      <c r="E127" s="100"/>
      <c r="F127" s="97"/>
      <c r="G127" s="100"/>
      <c r="H127" s="97"/>
      <c r="I127" s="100"/>
      <c r="J127" s="97"/>
      <c r="K127" s="100"/>
      <c r="L127" s="97"/>
      <c r="M127" s="100"/>
      <c r="N127" s="97"/>
    </row>
    <row r="128" spans="1:14" ht="12.75">
      <c r="A128" s="97"/>
      <c r="B128" s="98"/>
      <c r="C128" s="99"/>
      <c r="D128" s="97"/>
      <c r="E128" s="100"/>
      <c r="F128" s="97"/>
      <c r="G128" s="100"/>
      <c r="H128" s="97"/>
      <c r="I128" s="100"/>
      <c r="J128" s="97"/>
      <c r="K128" s="100"/>
      <c r="L128" s="97"/>
      <c r="M128" s="100"/>
      <c r="N128" s="97"/>
    </row>
    <row r="129" spans="1:14" ht="12.75">
      <c r="A129" s="97"/>
      <c r="B129" s="98"/>
      <c r="C129" s="99"/>
      <c r="D129" s="97"/>
      <c r="E129" s="100"/>
      <c r="F129" s="97"/>
      <c r="G129" s="100"/>
      <c r="H129" s="97"/>
      <c r="I129" s="100"/>
      <c r="J129" s="97"/>
      <c r="K129" s="100"/>
      <c r="L129" s="97"/>
      <c r="M129" s="100"/>
      <c r="N129" s="97"/>
    </row>
    <row r="130" spans="1:14" ht="12.75">
      <c r="A130" s="97"/>
      <c r="B130" s="98"/>
      <c r="C130" s="99"/>
      <c r="D130" s="97"/>
      <c r="E130" s="100"/>
      <c r="F130" s="97"/>
      <c r="G130" s="100"/>
      <c r="H130" s="97"/>
      <c r="I130" s="100"/>
      <c r="J130" s="97"/>
      <c r="K130" s="100"/>
      <c r="L130" s="97"/>
      <c r="M130" s="100"/>
      <c r="N130" s="97"/>
    </row>
    <row r="131" spans="1:14" ht="12.75">
      <c r="A131" s="97"/>
      <c r="B131" s="98"/>
      <c r="C131" s="99"/>
      <c r="D131" s="97"/>
      <c r="E131" s="100"/>
      <c r="F131" s="97"/>
      <c r="G131" s="100"/>
      <c r="H131" s="97"/>
      <c r="I131" s="100"/>
      <c r="J131" s="97"/>
      <c r="K131" s="100"/>
      <c r="L131" s="97"/>
      <c r="M131" s="100"/>
      <c r="N131" s="97"/>
    </row>
    <row r="132" spans="1:14" ht="12.75">
      <c r="A132" s="97"/>
      <c r="B132" s="98"/>
      <c r="C132" s="99"/>
      <c r="D132" s="97"/>
      <c r="E132" s="100"/>
      <c r="F132" s="97"/>
      <c r="G132" s="100"/>
      <c r="H132" s="97"/>
      <c r="I132" s="100"/>
      <c r="J132" s="97"/>
      <c r="K132" s="100"/>
      <c r="L132" s="97"/>
      <c r="M132" s="100"/>
      <c r="N132" s="97"/>
    </row>
    <row r="133" spans="1:14" ht="12.75">
      <c r="A133" s="97"/>
      <c r="B133" s="98"/>
      <c r="C133" s="99"/>
      <c r="D133" s="97"/>
      <c r="E133" s="100"/>
      <c r="F133" s="97"/>
      <c r="G133" s="100"/>
      <c r="H133" s="97"/>
      <c r="I133" s="100"/>
      <c r="J133" s="97"/>
      <c r="K133" s="100"/>
      <c r="L133" s="97"/>
      <c r="M133" s="100"/>
      <c r="N133" s="97"/>
    </row>
    <row r="134" spans="1:14" ht="12.75">
      <c r="A134" s="97"/>
      <c r="B134" s="98"/>
      <c r="C134" s="99"/>
      <c r="D134" s="97"/>
      <c r="E134" s="100"/>
      <c r="F134" s="97"/>
      <c r="G134" s="100"/>
      <c r="H134" s="97"/>
      <c r="I134" s="100"/>
      <c r="J134" s="97"/>
      <c r="K134" s="100"/>
      <c r="L134" s="97"/>
      <c r="M134" s="100"/>
      <c r="N134" s="97"/>
    </row>
    <row r="135" spans="1:14" ht="12.75">
      <c r="A135" s="97"/>
      <c r="B135" s="98"/>
      <c r="C135" s="99"/>
      <c r="D135" s="97"/>
      <c r="E135" s="100"/>
      <c r="F135" s="97"/>
      <c r="G135" s="100"/>
      <c r="H135" s="97"/>
      <c r="I135" s="100"/>
      <c r="J135" s="97"/>
      <c r="K135" s="100"/>
      <c r="L135" s="97"/>
      <c r="M135" s="100"/>
      <c r="N135" s="97"/>
    </row>
    <row r="136" spans="1:14" ht="12.75">
      <c r="A136" s="97"/>
      <c r="B136" s="98"/>
      <c r="C136" s="99"/>
      <c r="D136" s="97"/>
      <c r="E136" s="100"/>
      <c r="F136" s="97"/>
      <c r="G136" s="100"/>
      <c r="H136" s="97"/>
      <c r="I136" s="100"/>
      <c r="J136" s="97"/>
      <c r="K136" s="100"/>
      <c r="L136" s="97"/>
      <c r="M136" s="100"/>
      <c r="N136" s="97"/>
    </row>
    <row r="137" spans="1:14" ht="12.75">
      <c r="A137" s="97"/>
      <c r="B137" s="98"/>
      <c r="C137" s="99"/>
      <c r="D137" s="97"/>
      <c r="E137" s="100"/>
      <c r="F137" s="97"/>
      <c r="G137" s="100"/>
      <c r="H137" s="97"/>
      <c r="I137" s="100"/>
      <c r="J137" s="97"/>
      <c r="K137" s="100"/>
      <c r="L137" s="97"/>
      <c r="M137" s="100"/>
      <c r="N137" s="97"/>
    </row>
    <row r="138" spans="1:14" ht="12.75">
      <c r="A138" s="97"/>
      <c r="B138" s="98"/>
      <c r="C138" s="99"/>
      <c r="D138" s="97"/>
      <c r="E138" s="100"/>
      <c r="F138" s="97"/>
      <c r="G138" s="100"/>
      <c r="H138" s="97"/>
      <c r="I138" s="100"/>
      <c r="J138" s="97"/>
      <c r="K138" s="100"/>
      <c r="L138" s="97"/>
      <c r="M138" s="100"/>
      <c r="N138" s="97"/>
    </row>
    <row r="139" spans="1:14" ht="12.75">
      <c r="A139" s="97"/>
      <c r="B139" s="98"/>
      <c r="C139" s="99"/>
      <c r="D139" s="97"/>
      <c r="E139" s="100"/>
      <c r="F139" s="97"/>
      <c r="G139" s="100"/>
      <c r="H139" s="97"/>
      <c r="I139" s="100"/>
      <c r="J139" s="97"/>
      <c r="K139" s="100"/>
      <c r="L139" s="97"/>
      <c r="M139" s="100"/>
      <c r="N139" s="97"/>
    </row>
    <row r="140" spans="1:14" ht="12.75">
      <c r="A140" s="97"/>
      <c r="B140" s="98"/>
      <c r="C140" s="99"/>
      <c r="D140" s="97"/>
      <c r="E140" s="100"/>
      <c r="F140" s="97"/>
      <c r="G140" s="100"/>
      <c r="H140" s="97"/>
      <c r="I140" s="100"/>
      <c r="J140" s="97"/>
      <c r="K140" s="100"/>
      <c r="L140" s="97"/>
      <c r="M140" s="100"/>
      <c r="N140" s="97"/>
    </row>
    <row r="141" spans="1:14" ht="12.75">
      <c r="A141" s="97"/>
      <c r="B141" s="98"/>
      <c r="C141" s="99"/>
      <c r="D141" s="97"/>
      <c r="E141" s="100"/>
      <c r="F141" s="97"/>
      <c r="G141" s="100"/>
      <c r="H141" s="97"/>
      <c r="I141" s="100"/>
      <c r="J141" s="97"/>
      <c r="K141" s="100"/>
      <c r="L141" s="97"/>
      <c r="M141" s="100"/>
      <c r="N141" s="97"/>
    </row>
    <row r="142" spans="1:14" ht="12.75">
      <c r="A142" s="97"/>
      <c r="B142" s="98"/>
      <c r="C142" s="99"/>
      <c r="D142" s="97"/>
      <c r="E142" s="100"/>
      <c r="F142" s="97"/>
      <c r="G142" s="100"/>
      <c r="H142" s="97"/>
      <c r="I142" s="100"/>
      <c r="J142" s="97"/>
      <c r="K142" s="100"/>
      <c r="L142" s="97"/>
      <c r="M142" s="100"/>
      <c r="N142" s="97"/>
    </row>
    <row r="143" spans="1:14" ht="12.75">
      <c r="A143" s="97"/>
      <c r="B143" s="98"/>
      <c r="C143" s="99"/>
      <c r="D143" s="97"/>
      <c r="E143" s="100"/>
      <c r="F143" s="97"/>
      <c r="G143" s="100"/>
      <c r="H143" s="97"/>
      <c r="I143" s="100"/>
      <c r="J143" s="97"/>
      <c r="K143" s="100"/>
      <c r="L143" s="97"/>
      <c r="M143" s="100"/>
      <c r="N143" s="97"/>
    </row>
    <row r="144" spans="1:14" ht="12.75">
      <c r="A144" s="97"/>
      <c r="B144" s="98"/>
      <c r="C144" s="99"/>
      <c r="D144" s="97"/>
      <c r="E144" s="100"/>
      <c r="F144" s="97"/>
      <c r="G144" s="100"/>
      <c r="H144" s="97"/>
      <c r="I144" s="100"/>
      <c r="J144" s="97"/>
      <c r="K144" s="100"/>
      <c r="L144" s="97"/>
      <c r="M144" s="100"/>
      <c r="N144" s="97"/>
    </row>
    <row r="145" spans="1:14" ht="12.75">
      <c r="A145" s="97"/>
      <c r="B145" s="98"/>
      <c r="C145" s="99"/>
      <c r="D145" s="97"/>
      <c r="E145" s="100"/>
      <c r="F145" s="97"/>
      <c r="G145" s="100"/>
      <c r="H145" s="97"/>
      <c r="I145" s="100"/>
      <c r="J145" s="97"/>
      <c r="K145" s="100"/>
      <c r="L145" s="97"/>
      <c r="M145" s="100"/>
      <c r="N145" s="97"/>
    </row>
    <row r="146" spans="1:14" ht="12.75">
      <c r="A146" s="97"/>
      <c r="B146" s="98"/>
      <c r="C146" s="99"/>
      <c r="D146" s="97"/>
      <c r="E146" s="100"/>
      <c r="F146" s="97"/>
      <c r="G146" s="100"/>
      <c r="H146" s="97"/>
      <c r="I146" s="100"/>
      <c r="J146" s="97"/>
      <c r="K146" s="100"/>
      <c r="L146" s="97"/>
      <c r="M146" s="100"/>
      <c r="N146" s="97"/>
    </row>
    <row r="147" spans="1:14" ht="12.75">
      <c r="A147" s="97"/>
      <c r="B147" s="98"/>
      <c r="C147" s="99"/>
      <c r="D147" s="97"/>
      <c r="E147" s="100"/>
      <c r="F147" s="97"/>
      <c r="G147" s="100"/>
      <c r="H147" s="97"/>
      <c r="I147" s="100"/>
      <c r="J147" s="97"/>
      <c r="K147" s="100"/>
      <c r="L147" s="97"/>
      <c r="M147" s="100"/>
      <c r="N147" s="97"/>
    </row>
    <row r="148" spans="1:14" ht="12.75">
      <c r="A148" s="97"/>
      <c r="B148" s="98"/>
      <c r="C148" s="99"/>
      <c r="D148" s="97"/>
      <c r="E148" s="100"/>
      <c r="F148" s="97"/>
      <c r="G148" s="100"/>
      <c r="H148" s="97"/>
      <c r="I148" s="100"/>
      <c r="J148" s="97"/>
      <c r="K148" s="100"/>
      <c r="L148" s="97"/>
      <c r="M148" s="100"/>
      <c r="N148" s="97"/>
    </row>
    <row r="149" spans="1:14" ht="12.75">
      <c r="A149" s="97"/>
      <c r="B149" s="98"/>
      <c r="C149" s="99"/>
      <c r="D149" s="97"/>
      <c r="E149" s="100"/>
      <c r="F149" s="97"/>
      <c r="G149" s="100"/>
      <c r="H149" s="97"/>
      <c r="I149" s="100"/>
      <c r="J149" s="97"/>
      <c r="K149" s="100"/>
      <c r="L149" s="97"/>
      <c r="M149" s="100"/>
      <c r="N149" s="97"/>
    </row>
    <row r="150" spans="1:14" ht="12.75">
      <c r="A150" s="97"/>
      <c r="B150" s="98"/>
      <c r="C150" s="99"/>
      <c r="D150" s="97"/>
      <c r="E150" s="100"/>
      <c r="F150" s="97"/>
      <c r="G150" s="100"/>
      <c r="H150" s="97"/>
      <c r="I150" s="100"/>
      <c r="J150" s="97"/>
      <c r="K150" s="100"/>
      <c r="L150" s="97"/>
      <c r="M150" s="100"/>
      <c r="N150" s="97"/>
    </row>
    <row r="151" spans="1:14" ht="12.75">
      <c r="A151" s="97"/>
      <c r="B151" s="98"/>
      <c r="C151" s="99"/>
      <c r="D151" s="97"/>
      <c r="E151" s="100"/>
      <c r="F151" s="97"/>
      <c r="G151" s="100"/>
      <c r="H151" s="97"/>
      <c r="I151" s="100"/>
      <c r="J151" s="97"/>
      <c r="K151" s="100"/>
      <c r="L151" s="97"/>
      <c r="M151" s="100"/>
      <c r="N151" s="97"/>
    </row>
    <row r="152" spans="1:14" ht="12.75">
      <c r="A152" s="97"/>
      <c r="B152" s="98"/>
      <c r="C152" s="99"/>
      <c r="D152" s="97"/>
      <c r="E152" s="100"/>
      <c r="F152" s="97"/>
      <c r="G152" s="100"/>
      <c r="H152" s="97"/>
      <c r="I152" s="100"/>
      <c r="J152" s="97"/>
      <c r="K152" s="100"/>
      <c r="L152" s="97"/>
      <c r="M152" s="100"/>
      <c r="N152" s="97"/>
    </row>
    <row r="153" spans="1:14" ht="12.75">
      <c r="A153" s="97"/>
      <c r="B153" s="98"/>
      <c r="C153" s="99"/>
      <c r="D153" s="97"/>
      <c r="E153" s="100"/>
      <c r="F153" s="97"/>
      <c r="G153" s="100"/>
      <c r="H153" s="97"/>
      <c r="I153" s="100"/>
      <c r="J153" s="97"/>
      <c r="K153" s="100"/>
      <c r="L153" s="97"/>
      <c r="M153" s="100"/>
      <c r="N153" s="97"/>
    </row>
    <row r="154" spans="1:14" ht="12.75">
      <c r="A154" s="97"/>
      <c r="B154" s="98"/>
      <c r="C154" s="99"/>
      <c r="D154" s="97"/>
      <c r="E154" s="100"/>
      <c r="F154" s="97"/>
      <c r="G154" s="100"/>
      <c r="H154" s="97"/>
      <c r="I154" s="100"/>
      <c r="J154" s="97"/>
      <c r="K154" s="100"/>
      <c r="L154" s="97"/>
      <c r="M154" s="100"/>
      <c r="N154" s="97"/>
    </row>
    <row r="155" spans="1:14" ht="12.75">
      <c r="A155" s="97"/>
      <c r="B155" s="98"/>
      <c r="C155" s="99"/>
      <c r="D155" s="97"/>
      <c r="E155" s="100"/>
      <c r="F155" s="97"/>
      <c r="G155" s="100"/>
      <c r="H155" s="97"/>
      <c r="I155" s="100"/>
      <c r="J155" s="97"/>
      <c r="K155" s="100"/>
      <c r="L155" s="97"/>
      <c r="M155" s="100"/>
      <c r="N155" s="97"/>
    </row>
    <row r="156" spans="1:14" ht="12.75">
      <c r="A156" s="97"/>
      <c r="B156" s="98"/>
      <c r="C156" s="99"/>
      <c r="D156" s="97"/>
      <c r="E156" s="100"/>
      <c r="F156" s="97"/>
      <c r="G156" s="100"/>
      <c r="H156" s="97"/>
      <c r="I156" s="100"/>
      <c r="J156" s="97"/>
      <c r="K156" s="100"/>
      <c r="L156" s="97"/>
      <c r="M156" s="100"/>
      <c r="N156" s="97"/>
    </row>
    <row r="157" spans="1:14" ht="12.75">
      <c r="A157" s="97"/>
      <c r="B157" s="98"/>
      <c r="C157" s="99"/>
      <c r="D157" s="97"/>
      <c r="E157" s="100"/>
      <c r="F157" s="97"/>
      <c r="G157" s="100"/>
      <c r="H157" s="97"/>
      <c r="I157" s="100"/>
      <c r="J157" s="97"/>
      <c r="K157" s="100"/>
      <c r="L157" s="97"/>
      <c r="M157" s="100"/>
      <c r="N157" s="97"/>
    </row>
    <row r="158" spans="1:14" ht="12.75">
      <c r="A158" s="97"/>
      <c r="B158" s="98"/>
      <c r="C158" s="99"/>
      <c r="D158" s="97"/>
      <c r="E158" s="100"/>
      <c r="F158" s="97"/>
      <c r="G158" s="100"/>
      <c r="H158" s="97"/>
      <c r="I158" s="100"/>
      <c r="J158" s="97"/>
      <c r="K158" s="100"/>
      <c r="L158" s="97"/>
      <c r="M158" s="100"/>
      <c r="N158" s="97"/>
    </row>
    <row r="159" spans="1:14" ht="12.75">
      <c r="A159" s="97"/>
      <c r="B159" s="98"/>
      <c r="C159" s="99"/>
      <c r="D159" s="97"/>
      <c r="E159" s="100"/>
      <c r="F159" s="97"/>
      <c r="G159" s="100"/>
      <c r="H159" s="97"/>
      <c r="I159" s="100"/>
      <c r="J159" s="97"/>
      <c r="K159" s="100"/>
      <c r="L159" s="97"/>
      <c r="M159" s="100"/>
      <c r="N159" s="97"/>
    </row>
    <row r="160" spans="1:14" ht="12.75">
      <c r="A160" s="97"/>
      <c r="B160" s="98"/>
      <c r="C160" s="99"/>
      <c r="D160" s="97"/>
      <c r="E160" s="100"/>
      <c r="F160" s="97"/>
      <c r="G160" s="100"/>
      <c r="H160" s="97"/>
      <c r="I160" s="100"/>
      <c r="J160" s="97"/>
      <c r="K160" s="100"/>
      <c r="L160" s="97"/>
      <c r="M160" s="100"/>
      <c r="N160" s="97"/>
    </row>
    <row r="161" spans="1:14" ht="12.75">
      <c r="A161" s="97"/>
      <c r="B161" s="98"/>
      <c r="C161" s="99"/>
      <c r="D161" s="97"/>
      <c r="E161" s="100"/>
      <c r="F161" s="97"/>
      <c r="G161" s="100"/>
      <c r="H161" s="97"/>
      <c r="I161" s="100"/>
      <c r="J161" s="97"/>
      <c r="K161" s="100"/>
      <c r="L161" s="97"/>
      <c r="M161" s="100"/>
      <c r="N161" s="97"/>
    </row>
    <row r="162" spans="1:14" ht="12.75">
      <c r="A162" s="97"/>
      <c r="B162" s="98"/>
      <c r="C162" s="99"/>
      <c r="D162" s="97"/>
      <c r="E162" s="100"/>
      <c r="F162" s="97"/>
      <c r="G162" s="100"/>
      <c r="H162" s="97"/>
      <c r="I162" s="100"/>
      <c r="J162" s="97"/>
      <c r="K162" s="100"/>
      <c r="L162" s="97"/>
      <c r="M162" s="100"/>
      <c r="N162" s="97"/>
    </row>
    <row r="163" spans="1:14" ht="12.75">
      <c r="A163" s="97"/>
      <c r="B163" s="98"/>
      <c r="C163" s="99"/>
      <c r="D163" s="97"/>
      <c r="E163" s="100"/>
      <c r="F163" s="97"/>
      <c r="G163" s="100"/>
      <c r="H163" s="97"/>
      <c r="I163" s="100"/>
      <c r="J163" s="97"/>
      <c r="K163" s="100"/>
      <c r="L163" s="97"/>
      <c r="M163" s="100"/>
      <c r="N163" s="97"/>
    </row>
    <row r="164" spans="1:14" ht="12.75">
      <c r="A164" s="97"/>
      <c r="B164" s="98"/>
      <c r="C164" s="99"/>
      <c r="D164" s="97"/>
      <c r="E164" s="100"/>
      <c r="F164" s="97"/>
      <c r="G164" s="100"/>
      <c r="H164" s="97"/>
      <c r="I164" s="100"/>
      <c r="J164" s="97"/>
      <c r="K164" s="100"/>
      <c r="L164" s="97"/>
      <c r="M164" s="100"/>
      <c r="N164" s="97"/>
    </row>
    <row r="165" spans="1:14" ht="12.75">
      <c r="A165" s="97"/>
      <c r="B165" s="98"/>
      <c r="C165" s="99"/>
      <c r="D165" s="97"/>
      <c r="E165" s="100"/>
      <c r="F165" s="97"/>
      <c r="G165" s="100"/>
      <c r="H165" s="97"/>
      <c r="I165" s="100"/>
      <c r="J165" s="97"/>
      <c r="K165" s="100"/>
      <c r="L165" s="97"/>
      <c r="M165" s="100"/>
      <c r="N165" s="97"/>
    </row>
    <row r="166" spans="1:14" ht="12.75">
      <c r="A166" s="97"/>
      <c r="B166" s="98"/>
      <c r="C166" s="99"/>
      <c r="D166" s="97"/>
      <c r="E166" s="100"/>
      <c r="F166" s="97"/>
      <c r="G166" s="100"/>
      <c r="H166" s="97"/>
      <c r="I166" s="100"/>
      <c r="J166" s="97"/>
      <c r="K166" s="100"/>
      <c r="L166" s="97"/>
      <c r="M166" s="100"/>
      <c r="N166" s="97"/>
    </row>
    <row r="167" spans="1:14" ht="12.75">
      <c r="A167" s="97"/>
      <c r="B167" s="98"/>
      <c r="C167" s="99"/>
      <c r="D167" s="97"/>
      <c r="E167" s="100"/>
      <c r="F167" s="97"/>
      <c r="G167" s="100"/>
      <c r="H167" s="97"/>
      <c r="I167" s="100"/>
      <c r="J167" s="97"/>
      <c r="K167" s="100"/>
      <c r="L167" s="97"/>
      <c r="M167" s="100"/>
      <c r="N167" s="97"/>
    </row>
    <row r="168" spans="1:14" ht="12.75">
      <c r="A168" s="97"/>
      <c r="B168" s="98"/>
      <c r="C168" s="99"/>
      <c r="D168" s="97"/>
      <c r="E168" s="100"/>
      <c r="F168" s="97"/>
      <c r="G168" s="100"/>
      <c r="H168" s="97"/>
      <c r="I168" s="100"/>
      <c r="J168" s="97"/>
      <c r="K168" s="100"/>
      <c r="L168" s="97"/>
      <c r="M168" s="100"/>
      <c r="N168" s="97"/>
    </row>
    <row r="169" spans="1:14" ht="12.75">
      <c r="A169" s="97"/>
      <c r="B169" s="98"/>
      <c r="C169" s="99"/>
      <c r="D169" s="97"/>
      <c r="E169" s="100"/>
      <c r="F169" s="97"/>
      <c r="G169" s="100"/>
      <c r="H169" s="97"/>
      <c r="I169" s="100"/>
      <c r="J169" s="97"/>
      <c r="K169" s="100"/>
      <c r="L169" s="97"/>
      <c r="M169" s="100"/>
      <c r="N169" s="97"/>
    </row>
    <row r="170" spans="1:14" ht="12.75">
      <c r="A170" s="97"/>
      <c r="B170" s="98"/>
      <c r="C170" s="99"/>
      <c r="D170" s="97"/>
      <c r="E170" s="100"/>
      <c r="F170" s="97"/>
      <c r="G170" s="100"/>
      <c r="H170" s="97"/>
      <c r="I170" s="100"/>
      <c r="J170" s="97"/>
      <c r="K170" s="100"/>
      <c r="L170" s="97"/>
      <c r="M170" s="100"/>
      <c r="N170" s="97"/>
    </row>
    <row r="171" spans="1:14" ht="12.75">
      <c r="A171" s="97"/>
      <c r="B171" s="98"/>
      <c r="C171" s="99"/>
      <c r="D171" s="97"/>
      <c r="E171" s="100"/>
      <c r="F171" s="97"/>
      <c r="G171" s="100"/>
      <c r="H171" s="97"/>
      <c r="I171" s="100"/>
      <c r="J171" s="97"/>
      <c r="K171" s="100"/>
      <c r="L171" s="97"/>
      <c r="M171" s="100"/>
      <c r="N171" s="97"/>
    </row>
    <row r="172" spans="1:14" ht="12.75">
      <c r="A172" s="97"/>
      <c r="B172" s="98"/>
      <c r="C172" s="99"/>
      <c r="D172" s="97"/>
      <c r="E172" s="100"/>
      <c r="F172" s="97"/>
      <c r="G172" s="100"/>
      <c r="H172" s="97"/>
      <c r="I172" s="100"/>
      <c r="J172" s="97"/>
      <c r="K172" s="100"/>
      <c r="L172" s="97"/>
      <c r="M172" s="100"/>
      <c r="N172" s="97"/>
    </row>
    <row r="173" spans="1:14" ht="12.75">
      <c r="A173" s="97"/>
      <c r="B173" s="98"/>
      <c r="C173" s="99"/>
      <c r="D173" s="97"/>
      <c r="E173" s="100"/>
      <c r="F173" s="97"/>
      <c r="G173" s="100"/>
      <c r="H173" s="97"/>
      <c r="I173" s="100"/>
      <c r="J173" s="97"/>
      <c r="K173" s="100"/>
      <c r="L173" s="97"/>
      <c r="M173" s="100"/>
      <c r="N173" s="97"/>
    </row>
    <row r="174" spans="1:14" ht="12.75">
      <c r="A174" s="97"/>
      <c r="B174" s="98"/>
      <c r="C174" s="99"/>
      <c r="D174" s="97"/>
      <c r="E174" s="100"/>
      <c r="F174" s="97"/>
      <c r="G174" s="100"/>
      <c r="H174" s="97"/>
      <c r="I174" s="100"/>
      <c r="J174" s="97"/>
      <c r="K174" s="100"/>
      <c r="L174" s="97"/>
      <c r="M174" s="100"/>
      <c r="N174" s="97"/>
    </row>
    <row r="175" spans="1:14" ht="12.75">
      <c r="A175" s="97"/>
      <c r="B175" s="98"/>
      <c r="C175" s="99"/>
      <c r="D175" s="97"/>
      <c r="E175" s="100"/>
      <c r="F175" s="97"/>
      <c r="G175" s="100"/>
      <c r="H175" s="97"/>
      <c r="I175" s="100"/>
      <c r="J175" s="97"/>
      <c r="K175" s="100"/>
      <c r="L175" s="97"/>
      <c r="M175" s="100"/>
      <c r="N175" s="97"/>
    </row>
    <row r="176" spans="1:14" ht="12.75">
      <c r="A176" s="97"/>
      <c r="B176" s="98"/>
      <c r="C176" s="99"/>
      <c r="D176" s="97"/>
      <c r="E176" s="100"/>
      <c r="F176" s="97"/>
      <c r="G176" s="100"/>
      <c r="H176" s="97"/>
      <c r="I176" s="100"/>
      <c r="J176" s="97"/>
      <c r="K176" s="100"/>
      <c r="L176" s="97"/>
      <c r="M176" s="100"/>
      <c r="N176" s="97"/>
    </row>
    <row r="177" spans="1:14" ht="12.75">
      <c r="A177" s="97"/>
      <c r="B177" s="98"/>
      <c r="C177" s="99"/>
      <c r="D177" s="97"/>
      <c r="E177" s="100"/>
      <c r="F177" s="97"/>
      <c r="G177" s="100"/>
      <c r="H177" s="97"/>
      <c r="I177" s="100"/>
      <c r="J177" s="97"/>
      <c r="K177" s="100"/>
      <c r="L177" s="97"/>
      <c r="M177" s="100"/>
      <c r="N177" s="97"/>
    </row>
    <row r="178" spans="1:14" ht="12.75">
      <c r="A178" s="97"/>
      <c r="B178" s="98"/>
      <c r="C178" s="99"/>
      <c r="D178" s="97"/>
      <c r="E178" s="100"/>
      <c r="F178" s="97"/>
      <c r="G178" s="100"/>
      <c r="H178" s="97"/>
      <c r="I178" s="100"/>
      <c r="J178" s="97"/>
      <c r="K178" s="100"/>
      <c r="L178" s="97"/>
      <c r="M178" s="100"/>
      <c r="N178" s="97"/>
    </row>
    <row r="179" spans="1:14" ht="12.75">
      <c r="A179" s="97"/>
      <c r="B179" s="98"/>
      <c r="C179" s="99"/>
      <c r="D179" s="97"/>
      <c r="E179" s="100"/>
      <c r="F179" s="97"/>
      <c r="G179" s="100"/>
      <c r="H179" s="97"/>
      <c r="I179" s="100"/>
      <c r="J179" s="97"/>
      <c r="K179" s="100"/>
      <c r="L179" s="97"/>
      <c r="M179" s="100"/>
      <c r="N179" s="97"/>
    </row>
    <row r="180" spans="1:14" ht="12.75">
      <c r="A180" s="97"/>
      <c r="B180" s="98"/>
      <c r="C180" s="99"/>
      <c r="D180" s="97"/>
      <c r="E180" s="100"/>
      <c r="F180" s="97"/>
      <c r="G180" s="100"/>
      <c r="H180" s="97"/>
      <c r="I180" s="100"/>
      <c r="J180" s="97"/>
      <c r="K180" s="100"/>
      <c r="L180" s="97"/>
      <c r="M180" s="100"/>
      <c r="N180" s="97"/>
    </row>
    <row r="181" spans="1:14" ht="12.75">
      <c r="A181" s="97"/>
      <c r="B181" s="98"/>
      <c r="C181" s="99"/>
      <c r="D181" s="97"/>
      <c r="E181" s="100"/>
      <c r="F181" s="97"/>
      <c r="G181" s="100"/>
      <c r="H181" s="97"/>
      <c r="I181" s="100"/>
      <c r="J181" s="97"/>
      <c r="K181" s="100"/>
      <c r="L181" s="97"/>
      <c r="M181" s="100"/>
      <c r="N181" s="97"/>
    </row>
    <row r="182" spans="1:14" ht="12.75">
      <c r="A182" s="97"/>
      <c r="B182" s="98"/>
      <c r="C182" s="99"/>
      <c r="D182" s="97"/>
      <c r="E182" s="100"/>
      <c r="F182" s="97"/>
      <c r="G182" s="100"/>
      <c r="H182" s="97"/>
      <c r="I182" s="100"/>
      <c r="J182" s="97"/>
      <c r="K182" s="100"/>
      <c r="L182" s="97"/>
      <c r="M182" s="100"/>
      <c r="N182" s="97"/>
    </row>
    <row r="183" spans="1:14" ht="12.75">
      <c r="A183" s="97"/>
      <c r="B183" s="98"/>
      <c r="C183" s="99"/>
      <c r="D183" s="97"/>
      <c r="E183" s="100"/>
      <c r="F183" s="97"/>
      <c r="G183" s="100"/>
      <c r="H183" s="97"/>
      <c r="I183" s="100"/>
      <c r="J183" s="97"/>
      <c r="K183" s="100"/>
      <c r="L183" s="97"/>
      <c r="M183" s="100"/>
      <c r="N183" s="97"/>
    </row>
    <row r="184" spans="1:14" ht="12.75">
      <c r="A184" s="97"/>
      <c r="B184" s="98"/>
      <c r="C184" s="99"/>
      <c r="D184" s="97"/>
      <c r="E184" s="100"/>
      <c r="F184" s="97"/>
      <c r="G184" s="100"/>
      <c r="H184" s="97"/>
      <c r="I184" s="100"/>
      <c r="J184" s="97"/>
      <c r="K184" s="100"/>
      <c r="L184" s="97"/>
      <c r="M184" s="100"/>
      <c r="N184" s="97"/>
    </row>
    <row r="185" spans="1:14" ht="12.75">
      <c r="A185" s="97"/>
      <c r="B185" s="98"/>
      <c r="C185" s="99"/>
      <c r="D185" s="97"/>
      <c r="E185" s="100"/>
      <c r="F185" s="97"/>
      <c r="G185" s="100"/>
      <c r="H185" s="97"/>
      <c r="I185" s="100"/>
      <c r="J185" s="97"/>
      <c r="K185" s="100"/>
      <c r="L185" s="97"/>
      <c r="M185" s="100"/>
      <c r="N185" s="97"/>
    </row>
    <row r="186" spans="1:14" ht="12.75">
      <c r="A186" s="97"/>
      <c r="B186" s="98"/>
      <c r="C186" s="99"/>
      <c r="D186" s="97"/>
      <c r="E186" s="100"/>
      <c r="F186" s="97"/>
      <c r="G186" s="100"/>
      <c r="H186" s="97"/>
      <c r="I186" s="100"/>
      <c r="J186" s="97"/>
      <c r="K186" s="100"/>
      <c r="L186" s="97"/>
      <c r="M186" s="100"/>
      <c r="N186" s="97"/>
    </row>
    <row r="187" spans="1:14" ht="12.75">
      <c r="A187" s="97"/>
      <c r="B187" s="98"/>
      <c r="C187" s="99"/>
      <c r="D187" s="97"/>
      <c r="E187" s="100"/>
      <c r="F187" s="97"/>
      <c r="G187" s="100"/>
      <c r="H187" s="97"/>
      <c r="I187" s="100"/>
      <c r="J187" s="97"/>
      <c r="K187" s="100"/>
      <c r="L187" s="97"/>
      <c r="M187" s="100"/>
      <c r="N187" s="97"/>
    </row>
    <row r="188" spans="1:14" ht="12.75">
      <c r="A188" s="97"/>
      <c r="B188" s="98"/>
      <c r="C188" s="99"/>
      <c r="D188" s="97"/>
      <c r="E188" s="100"/>
      <c r="F188" s="97"/>
      <c r="G188" s="100"/>
      <c r="H188" s="97"/>
      <c r="I188" s="100"/>
      <c r="J188" s="97"/>
      <c r="K188" s="100"/>
      <c r="L188" s="97"/>
      <c r="M188" s="100"/>
      <c r="N188" s="97"/>
    </row>
    <row r="189" spans="1:14" ht="12.75">
      <c r="A189" s="97"/>
      <c r="B189" s="98"/>
      <c r="C189" s="99"/>
      <c r="D189" s="97"/>
      <c r="E189" s="100"/>
      <c r="F189" s="97"/>
      <c r="G189" s="100"/>
      <c r="H189" s="97"/>
      <c r="I189" s="100"/>
      <c r="J189" s="97"/>
      <c r="K189" s="100"/>
      <c r="L189" s="97"/>
      <c r="M189" s="100"/>
      <c r="N189" s="97"/>
    </row>
    <row r="190" spans="1:14" ht="12.75">
      <c r="A190" s="97"/>
      <c r="B190" s="98"/>
      <c r="C190" s="99"/>
      <c r="D190" s="97"/>
      <c r="E190" s="100"/>
      <c r="F190" s="97"/>
      <c r="G190" s="100"/>
      <c r="H190" s="97"/>
      <c r="I190" s="100"/>
      <c r="J190" s="97"/>
      <c r="K190" s="100"/>
      <c r="L190" s="97"/>
      <c r="M190" s="100"/>
      <c r="N190" s="97"/>
    </row>
    <row r="191" spans="1:14" ht="12.75">
      <c r="A191" s="97"/>
      <c r="B191" s="98"/>
      <c r="C191" s="99"/>
      <c r="D191" s="97"/>
      <c r="E191" s="100"/>
      <c r="F191" s="97"/>
      <c r="G191" s="100"/>
      <c r="H191" s="97"/>
      <c r="I191" s="100"/>
      <c r="J191" s="97"/>
      <c r="K191" s="100"/>
      <c r="L191" s="97"/>
      <c r="M191" s="100"/>
      <c r="N191" s="97"/>
    </row>
    <row r="192" spans="1:14" ht="12.75">
      <c r="A192" s="97"/>
      <c r="B192" s="98"/>
      <c r="C192" s="99"/>
      <c r="D192" s="97"/>
      <c r="E192" s="100"/>
      <c r="F192" s="97"/>
      <c r="G192" s="100"/>
      <c r="H192" s="97"/>
      <c r="I192" s="100"/>
      <c r="J192" s="97"/>
      <c r="K192" s="100"/>
      <c r="L192" s="97"/>
      <c r="M192" s="100"/>
      <c r="N192" s="97"/>
    </row>
    <row r="193" spans="1:14" ht="12.75">
      <c r="A193" s="97"/>
      <c r="B193" s="98"/>
      <c r="C193" s="99"/>
      <c r="D193" s="97"/>
      <c r="E193" s="100"/>
      <c r="F193" s="97"/>
      <c r="G193" s="100"/>
      <c r="H193" s="97"/>
      <c r="I193" s="100"/>
      <c r="J193" s="97"/>
      <c r="K193" s="100"/>
      <c r="L193" s="97"/>
      <c r="M193" s="100"/>
      <c r="N193" s="97"/>
    </row>
    <row r="194" spans="1:14" ht="12.75">
      <c r="A194" s="97"/>
      <c r="B194" s="98"/>
      <c r="C194" s="99"/>
      <c r="D194" s="97"/>
      <c r="E194" s="100"/>
      <c r="F194" s="97"/>
      <c r="G194" s="100"/>
      <c r="H194" s="97"/>
      <c r="I194" s="100"/>
      <c r="J194" s="97"/>
      <c r="K194" s="100"/>
      <c r="L194" s="97"/>
      <c r="M194" s="100"/>
      <c r="N194" s="97"/>
    </row>
    <row r="195" spans="1:14" ht="12.75">
      <c r="A195" s="97"/>
      <c r="B195" s="98"/>
      <c r="C195" s="99"/>
      <c r="D195" s="97"/>
      <c r="E195" s="100"/>
      <c r="F195" s="97"/>
      <c r="G195" s="100"/>
      <c r="H195" s="97"/>
      <c r="I195" s="100"/>
      <c r="J195" s="97"/>
      <c r="K195" s="100"/>
      <c r="L195" s="97"/>
      <c r="M195" s="100"/>
      <c r="N195" s="97"/>
    </row>
    <row r="196" spans="1:14" ht="12.75">
      <c r="A196" s="97"/>
      <c r="B196" s="98"/>
      <c r="C196" s="99"/>
      <c r="D196" s="97"/>
      <c r="E196" s="100"/>
      <c r="F196" s="97"/>
      <c r="G196" s="100"/>
      <c r="H196" s="97"/>
      <c r="I196" s="100"/>
      <c r="J196" s="97"/>
      <c r="K196" s="100"/>
      <c r="L196" s="97"/>
      <c r="M196" s="100"/>
      <c r="N196" s="97"/>
    </row>
    <row r="197" spans="1:14" ht="12.75">
      <c r="A197" s="97"/>
      <c r="B197" s="98"/>
      <c r="C197" s="99"/>
      <c r="D197" s="97"/>
      <c r="E197" s="100"/>
      <c r="F197" s="97"/>
      <c r="G197" s="100"/>
      <c r="H197" s="97"/>
      <c r="I197" s="100"/>
      <c r="J197" s="97"/>
      <c r="K197" s="100"/>
      <c r="L197" s="97"/>
      <c r="M197" s="100"/>
      <c r="N197" s="97"/>
    </row>
    <row r="198" spans="1:14" ht="12.75">
      <c r="A198" s="97"/>
      <c r="B198" s="98"/>
      <c r="C198" s="99"/>
      <c r="D198" s="97"/>
      <c r="E198" s="100"/>
      <c r="F198" s="97"/>
      <c r="G198" s="100"/>
      <c r="H198" s="97"/>
      <c r="I198" s="100"/>
      <c r="J198" s="97"/>
      <c r="K198" s="100"/>
      <c r="L198" s="97"/>
      <c r="M198" s="100"/>
      <c r="N198" s="97"/>
    </row>
    <row r="199" spans="1:14" ht="12.75">
      <c r="A199" s="97"/>
      <c r="B199" s="98"/>
      <c r="C199" s="99"/>
      <c r="D199" s="97"/>
      <c r="E199" s="100"/>
      <c r="F199" s="97"/>
      <c r="G199" s="100"/>
      <c r="H199" s="97"/>
      <c r="I199" s="100"/>
      <c r="J199" s="97"/>
      <c r="K199" s="100"/>
      <c r="L199" s="97"/>
      <c r="M199" s="100"/>
      <c r="N199" s="97"/>
    </row>
    <row r="200" spans="1:14" ht="12.75">
      <c r="A200" s="97"/>
      <c r="B200" s="98"/>
      <c r="C200" s="99"/>
      <c r="D200" s="97"/>
      <c r="E200" s="100"/>
      <c r="F200" s="97"/>
      <c r="G200" s="100"/>
      <c r="H200" s="97"/>
      <c r="I200" s="100"/>
      <c r="J200" s="97"/>
      <c r="K200" s="100"/>
      <c r="L200" s="97"/>
      <c r="M200" s="100"/>
      <c r="N200" s="97"/>
    </row>
    <row r="201" spans="1:14" ht="12.75">
      <c r="A201" s="97"/>
      <c r="B201" s="98"/>
      <c r="C201" s="99"/>
      <c r="D201" s="97"/>
      <c r="E201" s="100"/>
      <c r="F201" s="97"/>
      <c r="G201" s="100"/>
      <c r="H201" s="97"/>
      <c r="I201" s="100"/>
      <c r="J201" s="97"/>
      <c r="K201" s="100"/>
      <c r="L201" s="97"/>
      <c r="M201" s="100"/>
      <c r="N201" s="97"/>
    </row>
    <row r="202" spans="1:14" ht="12.75">
      <c r="A202" s="97"/>
      <c r="B202" s="98"/>
      <c r="C202" s="99"/>
      <c r="D202" s="97"/>
      <c r="E202" s="100"/>
      <c r="F202" s="97"/>
      <c r="G202" s="100"/>
      <c r="H202" s="97"/>
      <c r="I202" s="100"/>
      <c r="J202" s="97"/>
      <c r="K202" s="100"/>
      <c r="L202" s="97"/>
      <c r="M202" s="100"/>
      <c r="N202" s="97"/>
    </row>
    <row r="203" spans="1:14" ht="12.75">
      <c r="A203" s="97"/>
      <c r="B203" s="98"/>
      <c r="C203" s="99"/>
      <c r="D203" s="97"/>
      <c r="E203" s="100"/>
      <c r="F203" s="97"/>
      <c r="G203" s="100"/>
      <c r="H203" s="97"/>
      <c r="I203" s="100"/>
      <c r="J203" s="97"/>
      <c r="K203" s="100"/>
      <c r="L203" s="97"/>
      <c r="M203" s="100"/>
      <c r="N203" s="97"/>
    </row>
    <row r="204" spans="1:14" ht="12.75">
      <c r="A204" s="97"/>
      <c r="B204" s="98"/>
      <c r="C204" s="99"/>
      <c r="D204" s="97"/>
      <c r="E204" s="100"/>
      <c r="F204" s="97"/>
      <c r="G204" s="100"/>
      <c r="H204" s="97"/>
      <c r="I204" s="100"/>
      <c r="J204" s="97"/>
      <c r="K204" s="100"/>
      <c r="L204" s="97"/>
      <c r="M204" s="100"/>
      <c r="N204" s="97"/>
    </row>
    <row r="205" spans="1:14" ht="12.75">
      <c r="A205" s="97"/>
      <c r="B205" s="98"/>
      <c r="C205" s="99"/>
      <c r="D205" s="97"/>
      <c r="E205" s="100"/>
      <c r="F205" s="97"/>
      <c r="G205" s="100"/>
      <c r="H205" s="97"/>
      <c r="I205" s="100"/>
      <c r="J205" s="97"/>
      <c r="K205" s="100"/>
      <c r="L205" s="97"/>
      <c r="M205" s="100"/>
      <c r="N205" s="97"/>
    </row>
    <row r="206" spans="1:14" ht="12.75">
      <c r="A206" s="97"/>
      <c r="B206" s="98"/>
      <c r="C206" s="99"/>
      <c r="D206" s="97"/>
      <c r="E206" s="100"/>
      <c r="F206" s="97"/>
      <c r="G206" s="100"/>
      <c r="H206" s="97"/>
      <c r="I206" s="100"/>
      <c r="J206" s="97"/>
      <c r="K206" s="100"/>
      <c r="L206" s="97"/>
      <c r="M206" s="100"/>
      <c r="N206" s="97"/>
    </row>
    <row r="207" spans="1:14" ht="12.75">
      <c r="A207" s="97"/>
      <c r="B207" s="98"/>
      <c r="C207" s="99"/>
      <c r="D207" s="97"/>
      <c r="E207" s="100"/>
      <c r="F207" s="97"/>
      <c r="G207" s="100"/>
      <c r="H207" s="97"/>
      <c r="I207" s="100"/>
      <c r="J207" s="97"/>
      <c r="K207" s="100"/>
      <c r="L207" s="97"/>
      <c r="M207" s="100"/>
      <c r="N207" s="97"/>
    </row>
    <row r="208" spans="1:14" ht="12.75">
      <c r="A208" s="97"/>
      <c r="B208" s="98"/>
      <c r="C208" s="99"/>
      <c r="D208" s="97"/>
      <c r="E208" s="100"/>
      <c r="F208" s="97"/>
      <c r="G208" s="100"/>
      <c r="H208" s="97"/>
      <c r="I208" s="100"/>
      <c r="J208" s="97"/>
      <c r="K208" s="100"/>
      <c r="L208" s="97"/>
      <c r="M208" s="100"/>
      <c r="N208" s="97"/>
    </row>
    <row r="209" spans="1:14" ht="12.75">
      <c r="A209" s="97"/>
      <c r="B209" s="98"/>
      <c r="C209" s="99"/>
      <c r="D209" s="97"/>
      <c r="E209" s="100"/>
      <c r="F209" s="97"/>
      <c r="G209" s="100"/>
      <c r="H209" s="97"/>
      <c r="I209" s="100"/>
      <c r="J209" s="97"/>
      <c r="K209" s="100"/>
      <c r="L209" s="97"/>
      <c r="M209" s="100"/>
      <c r="N209" s="97"/>
    </row>
    <row r="210" spans="1:14" ht="12.75">
      <c r="A210" s="97"/>
      <c r="B210" s="98"/>
      <c r="C210" s="99"/>
      <c r="D210" s="97"/>
      <c r="E210" s="100"/>
      <c r="F210" s="97"/>
      <c r="G210" s="100"/>
      <c r="H210" s="97"/>
      <c r="I210" s="100"/>
      <c r="J210" s="97"/>
      <c r="K210" s="100"/>
      <c r="L210" s="97"/>
      <c r="M210" s="100"/>
      <c r="N210" s="97"/>
    </row>
    <row r="211" spans="1:14" ht="12.75">
      <c r="A211" s="97"/>
      <c r="B211" s="98"/>
      <c r="C211" s="99"/>
      <c r="D211" s="97"/>
      <c r="E211" s="100"/>
      <c r="F211" s="97"/>
      <c r="G211" s="100"/>
      <c r="H211" s="97"/>
      <c r="I211" s="100"/>
      <c r="J211" s="97"/>
      <c r="K211" s="100"/>
      <c r="L211" s="97"/>
      <c r="M211" s="100"/>
      <c r="N211" s="97"/>
    </row>
    <row r="212" spans="1:14" ht="12.75">
      <c r="A212" s="97"/>
      <c r="B212" s="98"/>
      <c r="C212" s="99"/>
      <c r="D212" s="97"/>
      <c r="E212" s="100"/>
      <c r="F212" s="97"/>
      <c r="G212" s="100"/>
      <c r="H212" s="97"/>
      <c r="I212" s="100"/>
      <c r="J212" s="97"/>
      <c r="K212" s="100"/>
      <c r="L212" s="97"/>
      <c r="M212" s="100"/>
      <c r="N212" s="97"/>
    </row>
    <row r="213" spans="1:14" ht="12.75">
      <c r="A213" s="97"/>
      <c r="B213" s="98"/>
      <c r="C213" s="99"/>
      <c r="D213" s="97"/>
      <c r="E213" s="100"/>
      <c r="F213" s="97"/>
      <c r="G213" s="100"/>
      <c r="H213" s="97"/>
      <c r="I213" s="100"/>
      <c r="J213" s="97"/>
      <c r="K213" s="100"/>
      <c r="L213" s="97"/>
      <c r="M213" s="100"/>
      <c r="N213" s="97"/>
    </row>
    <row r="214" spans="1:14" ht="12.75">
      <c r="A214" s="97"/>
      <c r="B214" s="98"/>
      <c r="C214" s="99"/>
      <c r="D214" s="97"/>
      <c r="E214" s="100"/>
      <c r="F214" s="97"/>
      <c r="G214" s="100"/>
      <c r="H214" s="97"/>
      <c r="I214" s="100"/>
      <c r="J214" s="97"/>
      <c r="K214" s="100"/>
      <c r="L214" s="97"/>
      <c r="M214" s="100"/>
      <c r="N214" s="97"/>
    </row>
    <row r="215" spans="1:14" ht="12.75">
      <c r="A215" s="97"/>
      <c r="B215" s="98"/>
      <c r="C215" s="99"/>
      <c r="D215" s="97"/>
      <c r="E215" s="100"/>
      <c r="F215" s="97"/>
      <c r="G215" s="100"/>
      <c r="H215" s="97"/>
      <c r="I215" s="100"/>
      <c r="J215" s="97"/>
      <c r="K215" s="100"/>
      <c r="L215" s="97"/>
      <c r="M215" s="100"/>
      <c r="N215" s="97"/>
    </row>
    <row r="216" spans="1:14" ht="12.75">
      <c r="A216" s="97"/>
      <c r="B216" s="98"/>
      <c r="C216" s="99"/>
      <c r="D216" s="97"/>
      <c r="E216" s="100"/>
      <c r="F216" s="97"/>
      <c r="G216" s="100"/>
      <c r="H216" s="97"/>
      <c r="I216" s="100"/>
      <c r="J216" s="97"/>
      <c r="K216" s="100"/>
      <c r="L216" s="97"/>
      <c r="M216" s="100"/>
      <c r="N216" s="97"/>
    </row>
    <row r="217" spans="1:14" ht="12.75">
      <c r="A217" s="97"/>
      <c r="B217" s="98"/>
      <c r="C217" s="99"/>
      <c r="D217" s="97"/>
      <c r="E217" s="100"/>
      <c r="F217" s="97"/>
      <c r="G217" s="100"/>
      <c r="H217" s="97"/>
      <c r="I217" s="100"/>
      <c r="J217" s="97"/>
      <c r="K217" s="100"/>
      <c r="L217" s="97"/>
      <c r="M217" s="100"/>
      <c r="N217" s="97"/>
    </row>
    <row r="218" spans="1:14" ht="12.75">
      <c r="A218" s="97"/>
      <c r="B218" s="98"/>
      <c r="C218" s="99"/>
      <c r="D218" s="97"/>
      <c r="E218" s="100"/>
      <c r="F218" s="97"/>
      <c r="G218" s="100"/>
      <c r="H218" s="97"/>
      <c r="I218" s="100"/>
      <c r="J218" s="97"/>
      <c r="K218" s="100"/>
      <c r="L218" s="97"/>
      <c r="M218" s="100"/>
      <c r="N218" s="97"/>
    </row>
    <row r="219" spans="1:14" ht="12.75">
      <c r="A219" s="97"/>
      <c r="B219" s="98"/>
      <c r="C219" s="99"/>
      <c r="D219" s="97"/>
      <c r="E219" s="100"/>
      <c r="F219" s="97"/>
      <c r="G219" s="100"/>
      <c r="H219" s="97"/>
      <c r="I219" s="100"/>
      <c r="J219" s="97"/>
      <c r="K219" s="100"/>
      <c r="L219" s="97"/>
      <c r="M219" s="100"/>
      <c r="N219" s="97"/>
    </row>
    <row r="220" spans="1:14" ht="12.75">
      <c r="A220" s="97"/>
      <c r="B220" s="98"/>
      <c r="C220" s="99"/>
      <c r="D220" s="97"/>
      <c r="E220" s="100"/>
      <c r="F220" s="97"/>
      <c r="G220" s="100"/>
      <c r="H220" s="97"/>
      <c r="I220" s="100"/>
      <c r="J220" s="97"/>
      <c r="K220" s="100"/>
      <c r="L220" s="97"/>
      <c r="M220" s="100"/>
      <c r="N220" s="97"/>
    </row>
    <row r="221" spans="1:14" ht="12.75">
      <c r="A221" s="97"/>
      <c r="B221" s="98"/>
      <c r="C221" s="99"/>
      <c r="D221" s="97"/>
      <c r="E221" s="100"/>
      <c r="F221" s="97"/>
      <c r="G221" s="100"/>
      <c r="H221" s="97"/>
      <c r="I221" s="100"/>
      <c r="J221" s="97"/>
      <c r="K221" s="100"/>
      <c r="L221" s="97"/>
      <c r="M221" s="100"/>
      <c r="N221" s="97"/>
    </row>
    <row r="222" spans="1:14" ht="12.75">
      <c r="A222" s="97"/>
      <c r="B222" s="98"/>
      <c r="C222" s="99"/>
      <c r="D222" s="97"/>
      <c r="E222" s="100"/>
      <c r="F222" s="97"/>
      <c r="G222" s="100"/>
      <c r="H222" s="97"/>
      <c r="I222" s="100"/>
      <c r="J222" s="97"/>
      <c r="K222" s="100"/>
      <c r="L222" s="97"/>
      <c r="M222" s="100"/>
      <c r="N222" s="97"/>
    </row>
    <row r="223" spans="1:14" ht="12.75">
      <c r="A223" s="97"/>
      <c r="B223" s="98"/>
      <c r="C223" s="99"/>
      <c r="D223" s="97"/>
      <c r="E223" s="100"/>
      <c r="F223" s="97"/>
      <c r="G223" s="100"/>
      <c r="H223" s="97"/>
      <c r="I223" s="100"/>
      <c r="J223" s="97"/>
      <c r="K223" s="100"/>
      <c r="L223" s="97"/>
      <c r="M223" s="100"/>
      <c r="N223" s="97"/>
    </row>
    <row r="224" spans="1:14" ht="12.75">
      <c r="A224" s="97"/>
      <c r="B224" s="98"/>
      <c r="C224" s="99"/>
      <c r="D224" s="97"/>
      <c r="E224" s="100"/>
      <c r="F224" s="97"/>
      <c r="G224" s="100"/>
      <c r="H224" s="97"/>
      <c r="I224" s="100"/>
      <c r="J224" s="97"/>
      <c r="K224" s="100"/>
      <c r="L224" s="97"/>
      <c r="M224" s="100"/>
      <c r="N224" s="97"/>
    </row>
    <row r="225" spans="1:14" ht="12.75">
      <c r="A225" s="97"/>
      <c r="B225" s="98"/>
      <c r="C225" s="99"/>
      <c r="D225" s="97"/>
      <c r="E225" s="100"/>
      <c r="F225" s="97"/>
      <c r="G225" s="100"/>
      <c r="H225" s="97"/>
      <c r="I225" s="100"/>
      <c r="J225" s="97"/>
      <c r="K225" s="100"/>
      <c r="L225" s="97"/>
      <c r="M225" s="100"/>
      <c r="N225" s="97"/>
    </row>
    <row r="226" spans="1:14" ht="12.75">
      <c r="A226" s="97"/>
      <c r="B226" s="98"/>
      <c r="C226" s="99"/>
      <c r="D226" s="97"/>
      <c r="E226" s="100"/>
      <c r="F226" s="97"/>
      <c r="G226" s="100"/>
      <c r="H226" s="97"/>
      <c r="I226" s="100"/>
      <c r="J226" s="97"/>
      <c r="K226" s="100"/>
      <c r="L226" s="97"/>
      <c r="M226" s="100"/>
      <c r="N226" s="97"/>
    </row>
    <row r="227" spans="1:14" ht="12.75">
      <c r="A227" s="97"/>
      <c r="B227" s="98"/>
      <c r="C227" s="99"/>
      <c r="D227" s="97"/>
      <c r="E227" s="100"/>
      <c r="F227" s="97"/>
      <c r="G227" s="100"/>
      <c r="H227" s="97"/>
      <c r="I227" s="100"/>
      <c r="J227" s="97"/>
      <c r="K227" s="100"/>
      <c r="L227" s="97"/>
      <c r="M227" s="100"/>
      <c r="N227" s="97"/>
    </row>
    <row r="228" spans="1:14" ht="12.75">
      <c r="A228" s="97"/>
      <c r="B228" s="98"/>
      <c r="C228" s="99"/>
      <c r="D228" s="97"/>
      <c r="E228" s="100"/>
      <c r="F228" s="97"/>
      <c r="G228" s="100"/>
      <c r="H228" s="97"/>
      <c r="I228" s="100"/>
      <c r="J228" s="97"/>
      <c r="K228" s="100"/>
      <c r="L228" s="97"/>
      <c r="M228" s="100"/>
      <c r="N228" s="97"/>
    </row>
    <row r="229" spans="1:14" ht="12.75">
      <c r="A229" s="97"/>
      <c r="B229" s="98"/>
      <c r="C229" s="99"/>
      <c r="D229" s="97"/>
      <c r="E229" s="100"/>
      <c r="F229" s="97"/>
      <c r="G229" s="100"/>
      <c r="H229" s="97"/>
      <c r="I229" s="100"/>
      <c r="J229" s="97"/>
      <c r="K229" s="100"/>
      <c r="L229" s="97"/>
      <c r="M229" s="100"/>
      <c r="N229" s="97"/>
    </row>
    <row r="230" spans="1:14" ht="12.75">
      <c r="A230" s="97"/>
      <c r="B230" s="98"/>
      <c r="C230" s="99"/>
      <c r="D230" s="97"/>
      <c r="E230" s="100"/>
      <c r="F230" s="97"/>
      <c r="G230" s="100"/>
      <c r="H230" s="97"/>
      <c r="I230" s="100"/>
      <c r="J230" s="97"/>
      <c r="K230" s="100"/>
      <c r="L230" s="97"/>
      <c r="M230" s="100"/>
      <c r="N230" s="97"/>
    </row>
    <row r="231" spans="1:14" ht="12.75">
      <c r="A231" s="97"/>
      <c r="B231" s="98"/>
      <c r="C231" s="99"/>
      <c r="D231" s="97"/>
      <c r="E231" s="100"/>
      <c r="F231" s="97"/>
      <c r="G231" s="100"/>
      <c r="H231" s="97"/>
      <c r="I231" s="100"/>
      <c r="J231" s="97"/>
      <c r="K231" s="100"/>
      <c r="L231" s="97"/>
      <c r="M231" s="100"/>
      <c r="N231" s="97"/>
    </row>
    <row r="232" spans="1:14" ht="12.75">
      <c r="A232" s="97"/>
      <c r="B232" s="98"/>
      <c r="C232" s="99"/>
      <c r="D232" s="97"/>
      <c r="E232" s="100"/>
      <c r="F232" s="97"/>
      <c r="G232" s="100"/>
      <c r="H232" s="97"/>
      <c r="I232" s="100"/>
      <c r="J232" s="97"/>
      <c r="K232" s="100"/>
      <c r="L232" s="97"/>
      <c r="M232" s="100"/>
      <c r="N232" s="97"/>
    </row>
    <row r="233" spans="1:14" ht="12.75">
      <c r="A233" s="97"/>
      <c r="B233" s="98"/>
      <c r="C233" s="99"/>
      <c r="D233" s="97"/>
      <c r="E233" s="100"/>
      <c r="F233" s="97"/>
      <c r="G233" s="100"/>
      <c r="H233" s="97"/>
      <c r="I233" s="100"/>
      <c r="J233" s="97"/>
      <c r="K233" s="100"/>
      <c r="L233" s="97"/>
      <c r="M233" s="100"/>
      <c r="N233" s="97"/>
    </row>
    <row r="234" spans="1:14" ht="12.75">
      <c r="A234" s="97"/>
      <c r="B234" s="98"/>
      <c r="C234" s="99"/>
      <c r="D234" s="97"/>
      <c r="E234" s="100"/>
      <c r="F234" s="97"/>
      <c r="G234" s="100"/>
      <c r="H234" s="97"/>
      <c r="I234" s="100"/>
      <c r="J234" s="97"/>
      <c r="K234" s="100"/>
      <c r="L234" s="97"/>
      <c r="M234" s="100"/>
      <c r="N234" s="97"/>
    </row>
    <row r="235" spans="1:14" ht="12.75">
      <c r="A235" s="97"/>
      <c r="B235" s="98"/>
      <c r="C235" s="99"/>
      <c r="D235" s="97"/>
      <c r="E235" s="100"/>
      <c r="F235" s="97"/>
      <c r="G235" s="100"/>
      <c r="H235" s="97"/>
      <c r="I235" s="100"/>
      <c r="J235" s="97"/>
      <c r="K235" s="100"/>
      <c r="L235" s="97"/>
      <c r="M235" s="100"/>
      <c r="N235" s="97"/>
    </row>
    <row r="236" spans="1:14" ht="12.75">
      <c r="A236" s="97"/>
      <c r="B236" s="98"/>
      <c r="C236" s="99"/>
      <c r="D236" s="97"/>
      <c r="E236" s="100"/>
      <c r="F236" s="97"/>
      <c r="G236" s="100"/>
      <c r="H236" s="97"/>
      <c r="I236" s="100"/>
      <c r="J236" s="97"/>
      <c r="K236" s="100"/>
      <c r="L236" s="97"/>
      <c r="M236" s="100"/>
      <c r="N236" s="97"/>
    </row>
    <row r="237" spans="1:14" ht="12.75">
      <c r="A237" s="97"/>
      <c r="B237" s="98"/>
      <c r="C237" s="99"/>
      <c r="D237" s="97"/>
      <c r="E237" s="100"/>
      <c r="F237" s="97"/>
      <c r="G237" s="100"/>
      <c r="H237" s="97"/>
      <c r="I237" s="100"/>
      <c r="J237" s="97"/>
      <c r="K237" s="100"/>
      <c r="L237" s="97"/>
      <c r="M237" s="100"/>
      <c r="N237" s="97"/>
    </row>
    <row r="238" spans="1:14" ht="12.75">
      <c r="A238" s="97"/>
      <c r="B238" s="98"/>
      <c r="C238" s="99"/>
      <c r="D238" s="97"/>
      <c r="E238" s="100"/>
      <c r="F238" s="97"/>
      <c r="G238" s="100"/>
      <c r="H238" s="97"/>
      <c r="I238" s="100"/>
      <c r="J238" s="97"/>
      <c r="K238" s="100"/>
      <c r="L238" s="97"/>
      <c r="M238" s="100"/>
      <c r="N238" s="97"/>
    </row>
    <row r="239" spans="1:14" ht="12.75">
      <c r="A239" s="97"/>
      <c r="B239" s="98"/>
      <c r="C239" s="99"/>
      <c r="D239" s="97"/>
      <c r="E239" s="100"/>
      <c r="F239" s="97"/>
      <c r="G239" s="100"/>
      <c r="H239" s="97"/>
      <c r="I239" s="100"/>
      <c r="J239" s="97"/>
      <c r="K239" s="100"/>
      <c r="L239" s="97"/>
      <c r="M239" s="100"/>
      <c r="N239" s="97"/>
    </row>
    <row r="240" spans="1:14" ht="12.75">
      <c r="A240" s="97"/>
      <c r="B240" s="98"/>
      <c r="C240" s="99"/>
      <c r="D240" s="97"/>
      <c r="E240" s="100"/>
      <c r="F240" s="97"/>
      <c r="G240" s="100"/>
      <c r="H240" s="97"/>
      <c r="I240" s="100"/>
      <c r="J240" s="97"/>
      <c r="K240" s="100"/>
      <c r="L240" s="97"/>
      <c r="M240" s="100"/>
      <c r="N240" s="97"/>
    </row>
    <row r="241" spans="1:14" ht="12.75">
      <c r="A241" s="97"/>
      <c r="B241" s="98"/>
      <c r="C241" s="99"/>
      <c r="D241" s="97"/>
      <c r="E241" s="100"/>
      <c r="F241" s="97"/>
      <c r="G241" s="100"/>
      <c r="H241" s="97"/>
      <c r="I241" s="100"/>
      <c r="J241" s="97"/>
      <c r="K241" s="100"/>
      <c r="L241" s="97"/>
      <c r="M241" s="100"/>
      <c r="N241" s="97"/>
    </row>
    <row r="242" spans="1:14" ht="12.75">
      <c r="A242" s="97"/>
      <c r="B242" s="98"/>
      <c r="C242" s="99"/>
      <c r="D242" s="97"/>
      <c r="E242" s="100"/>
      <c r="F242" s="97"/>
      <c r="G242" s="100"/>
      <c r="H242" s="97"/>
      <c r="I242" s="100"/>
      <c r="J242" s="97"/>
      <c r="K242" s="100"/>
      <c r="L242" s="97"/>
      <c r="M242" s="100"/>
      <c r="N242" s="97"/>
    </row>
    <row r="243" spans="1:14" ht="12.75">
      <c r="A243" s="97"/>
      <c r="B243" s="98"/>
      <c r="C243" s="99"/>
      <c r="D243" s="97"/>
      <c r="E243" s="100"/>
      <c r="F243" s="97"/>
      <c r="G243" s="100"/>
      <c r="H243" s="97"/>
      <c r="I243" s="100"/>
      <c r="J243" s="97"/>
      <c r="K243" s="100"/>
      <c r="L243" s="97"/>
      <c r="M243" s="100"/>
      <c r="N243" s="97"/>
    </row>
    <row r="244" spans="1:14" ht="12.75">
      <c r="A244" s="97"/>
      <c r="B244" s="98"/>
      <c r="C244" s="99"/>
      <c r="D244" s="97"/>
      <c r="E244" s="100"/>
      <c r="F244" s="97"/>
      <c r="G244" s="100"/>
      <c r="H244" s="97"/>
      <c r="I244" s="100"/>
      <c r="J244" s="97"/>
      <c r="K244" s="100"/>
      <c r="L244" s="97"/>
      <c r="M244" s="100"/>
      <c r="N244" s="97"/>
    </row>
    <row r="245" spans="1:14" ht="12.75">
      <c r="A245" s="97"/>
      <c r="B245" s="98"/>
      <c r="C245" s="99"/>
      <c r="D245" s="97"/>
      <c r="E245" s="100"/>
      <c r="F245" s="97"/>
      <c r="G245" s="100"/>
      <c r="H245" s="97"/>
      <c r="I245" s="100"/>
      <c r="J245" s="97"/>
      <c r="K245" s="100"/>
      <c r="L245" s="97"/>
      <c r="M245" s="100"/>
      <c r="N245" s="97"/>
    </row>
    <row r="246" spans="1:14" ht="12.75">
      <c r="A246" s="97"/>
      <c r="B246" s="98"/>
      <c r="C246" s="99"/>
      <c r="D246" s="97"/>
      <c r="E246" s="100"/>
      <c r="F246" s="97"/>
      <c r="G246" s="100"/>
      <c r="H246" s="97"/>
      <c r="I246" s="100"/>
      <c r="J246" s="97"/>
      <c r="K246" s="100"/>
      <c r="L246" s="97"/>
      <c r="M246" s="100"/>
      <c r="N246" s="97"/>
    </row>
    <row r="247" spans="1:14" ht="12.75">
      <c r="A247" s="97"/>
      <c r="B247" s="98"/>
      <c r="C247" s="99"/>
      <c r="D247" s="97"/>
      <c r="E247" s="100"/>
      <c r="F247" s="97"/>
      <c r="G247" s="100"/>
      <c r="H247" s="97"/>
      <c r="I247" s="100"/>
      <c r="J247" s="97"/>
      <c r="K247" s="100"/>
      <c r="L247" s="97"/>
      <c r="M247" s="100"/>
      <c r="N247" s="97"/>
    </row>
    <row r="248" spans="1:14" ht="12.75">
      <c r="A248" s="97"/>
      <c r="B248" s="98"/>
      <c r="C248" s="99"/>
      <c r="D248" s="97"/>
      <c r="E248" s="100"/>
      <c r="F248" s="97"/>
      <c r="G248" s="100"/>
      <c r="H248" s="97"/>
      <c r="I248" s="100"/>
      <c r="J248" s="97"/>
      <c r="K248" s="100"/>
      <c r="L248" s="97"/>
      <c r="M248" s="100"/>
      <c r="N248" s="97"/>
    </row>
    <row r="249" spans="1:14" ht="12.75">
      <c r="A249" s="97"/>
      <c r="B249" s="98"/>
      <c r="C249" s="99"/>
      <c r="D249" s="97"/>
      <c r="E249" s="100"/>
      <c r="F249" s="97"/>
      <c r="G249" s="100"/>
      <c r="H249" s="97"/>
      <c r="I249" s="100"/>
      <c r="J249" s="97"/>
      <c r="K249" s="100"/>
      <c r="L249" s="97"/>
      <c r="M249" s="100"/>
      <c r="N249" s="97"/>
    </row>
    <row r="250" spans="1:14" ht="12.75">
      <c r="A250" s="97"/>
      <c r="B250" s="98"/>
      <c r="C250" s="99"/>
      <c r="D250" s="97"/>
      <c r="E250" s="100"/>
      <c r="F250" s="97"/>
      <c r="G250" s="100"/>
      <c r="H250" s="97"/>
      <c r="I250" s="100"/>
      <c r="J250" s="97"/>
      <c r="K250" s="100"/>
      <c r="L250" s="97"/>
      <c r="M250" s="100"/>
      <c r="N250" s="97"/>
    </row>
    <row r="251" spans="1:14" ht="12.75">
      <c r="A251" s="97"/>
      <c r="B251" s="98"/>
      <c r="C251" s="99"/>
      <c r="D251" s="97"/>
      <c r="E251" s="100"/>
      <c r="F251" s="97"/>
      <c r="G251" s="100"/>
      <c r="H251" s="97"/>
      <c r="I251" s="100"/>
      <c r="J251" s="97"/>
      <c r="K251" s="100"/>
      <c r="L251" s="97"/>
      <c r="M251" s="100"/>
      <c r="N251" s="97"/>
    </row>
    <row r="252" spans="1:14" ht="12.75">
      <c r="A252" s="97"/>
      <c r="B252" s="98"/>
      <c r="C252" s="99"/>
      <c r="D252" s="97"/>
      <c r="E252" s="100"/>
      <c r="F252" s="97"/>
      <c r="G252" s="100"/>
      <c r="H252" s="97"/>
      <c r="I252" s="100"/>
      <c r="J252" s="97"/>
      <c r="K252" s="100"/>
      <c r="L252" s="97"/>
      <c r="M252" s="100"/>
      <c r="N252" s="97"/>
    </row>
    <row r="253" spans="1:14" ht="12.75">
      <c r="A253" s="97"/>
      <c r="B253" s="98"/>
      <c r="C253" s="99"/>
      <c r="D253" s="97"/>
      <c r="E253" s="100"/>
      <c r="F253" s="97"/>
      <c r="G253" s="100"/>
      <c r="H253" s="97"/>
      <c r="I253" s="100"/>
      <c r="J253" s="97"/>
      <c r="K253" s="100"/>
      <c r="L253" s="97"/>
      <c r="M253" s="100"/>
      <c r="N253" s="97"/>
    </row>
    <row r="254" spans="1:14" ht="12.75">
      <c r="A254" s="97"/>
      <c r="B254" s="98"/>
      <c r="C254" s="99"/>
      <c r="D254" s="97"/>
      <c r="E254" s="100"/>
      <c r="F254" s="97"/>
      <c r="G254" s="100"/>
      <c r="H254" s="97"/>
      <c r="I254" s="100"/>
      <c r="J254" s="97"/>
      <c r="K254" s="100"/>
      <c r="L254" s="97"/>
      <c r="M254" s="100"/>
      <c r="N254" s="97"/>
    </row>
    <row r="255" spans="1:14" ht="12.75">
      <c r="A255" s="97"/>
      <c r="B255" s="98"/>
      <c r="C255" s="99"/>
      <c r="D255" s="97"/>
      <c r="E255" s="100"/>
      <c r="F255" s="97"/>
      <c r="G255" s="100"/>
      <c r="H255" s="97"/>
      <c r="I255" s="100"/>
      <c r="J255" s="97"/>
      <c r="K255" s="100"/>
      <c r="L255" s="97"/>
      <c r="M255" s="100"/>
      <c r="N255" s="97"/>
    </row>
    <row r="256" spans="1:14" ht="12.75">
      <c r="A256" s="97"/>
      <c r="B256" s="98"/>
      <c r="C256" s="99"/>
      <c r="D256" s="97"/>
      <c r="E256" s="100"/>
      <c r="F256" s="97"/>
      <c r="G256" s="100"/>
      <c r="H256" s="97"/>
      <c r="I256" s="100"/>
      <c r="J256" s="97"/>
      <c r="K256" s="100"/>
      <c r="L256" s="97"/>
      <c r="M256" s="100"/>
      <c r="N256" s="97"/>
    </row>
    <row r="257" spans="1:14" ht="12.75">
      <c r="A257" s="97"/>
      <c r="B257" s="98"/>
      <c r="C257" s="99"/>
      <c r="D257" s="97"/>
      <c r="E257" s="100"/>
      <c r="F257" s="97"/>
      <c r="G257" s="100"/>
      <c r="H257" s="97"/>
      <c r="I257" s="100"/>
      <c r="J257" s="97"/>
      <c r="K257" s="100"/>
      <c r="L257" s="97"/>
      <c r="M257" s="100"/>
      <c r="N257" s="97"/>
    </row>
    <row r="258" spans="1:14" ht="12.75">
      <c r="A258" s="97"/>
      <c r="B258" s="98"/>
      <c r="C258" s="99"/>
      <c r="D258" s="97"/>
      <c r="E258" s="100"/>
      <c r="F258" s="97"/>
      <c r="G258" s="100"/>
      <c r="H258" s="97"/>
      <c r="I258" s="100"/>
      <c r="J258" s="97"/>
      <c r="K258" s="100"/>
      <c r="L258" s="97"/>
      <c r="M258" s="100"/>
      <c r="N258" s="97"/>
    </row>
    <row r="259" spans="1:14" ht="12.75">
      <c r="A259" s="97"/>
      <c r="B259" s="98"/>
      <c r="C259" s="99"/>
      <c r="D259" s="97"/>
      <c r="E259" s="100"/>
      <c r="F259" s="97"/>
      <c r="G259" s="100"/>
      <c r="H259" s="97"/>
      <c r="I259" s="100"/>
      <c r="J259" s="97"/>
      <c r="K259" s="100"/>
      <c r="L259" s="97"/>
      <c r="M259" s="100"/>
      <c r="N259" s="97"/>
    </row>
    <row r="260" spans="1:14" ht="12.75">
      <c r="A260" s="97"/>
      <c r="B260" s="98"/>
      <c r="C260" s="99"/>
      <c r="D260" s="97"/>
      <c r="E260" s="100"/>
      <c r="F260" s="97"/>
      <c r="G260" s="100"/>
      <c r="H260" s="97"/>
      <c r="I260" s="100"/>
      <c r="J260" s="97"/>
      <c r="K260" s="100"/>
      <c r="L260" s="97"/>
      <c r="M260" s="100"/>
      <c r="N260" s="97"/>
    </row>
    <row r="261" spans="1:14" ht="12.75">
      <c r="A261" s="97"/>
      <c r="B261" s="98"/>
      <c r="C261" s="99"/>
      <c r="D261" s="97"/>
      <c r="E261" s="100"/>
      <c r="F261" s="97"/>
      <c r="G261" s="100"/>
      <c r="H261" s="97"/>
      <c r="I261" s="100"/>
      <c r="J261" s="97"/>
      <c r="K261" s="100"/>
      <c r="L261" s="97"/>
      <c r="M261" s="100"/>
      <c r="N261" s="97"/>
    </row>
    <row r="262" spans="1:14" ht="12.75">
      <c r="A262" s="97"/>
      <c r="B262" s="98"/>
      <c r="C262" s="99"/>
      <c r="D262" s="97"/>
      <c r="E262" s="100"/>
      <c r="F262" s="97"/>
      <c r="G262" s="100"/>
      <c r="H262" s="97"/>
      <c r="I262" s="100"/>
      <c r="J262" s="97"/>
      <c r="K262" s="100"/>
      <c r="L262" s="97"/>
      <c r="M262" s="100"/>
      <c r="N262" s="97"/>
    </row>
    <row r="263" spans="1:14" ht="12.75">
      <c r="A263" s="97"/>
      <c r="B263" s="98"/>
      <c r="C263" s="99"/>
      <c r="D263" s="97"/>
      <c r="E263" s="100"/>
      <c r="F263" s="97"/>
      <c r="G263" s="100"/>
      <c r="H263" s="97"/>
      <c r="I263" s="100"/>
      <c r="J263" s="97"/>
      <c r="K263" s="100"/>
      <c r="L263" s="97"/>
      <c r="M263" s="100"/>
      <c r="N263" s="97"/>
    </row>
    <row r="264" spans="1:14" ht="12.75">
      <c r="A264" s="97"/>
      <c r="B264" s="98"/>
      <c r="C264" s="99"/>
      <c r="D264" s="97"/>
      <c r="E264" s="100"/>
      <c r="F264" s="97"/>
      <c r="G264" s="100"/>
      <c r="H264" s="97"/>
      <c r="I264" s="100"/>
      <c r="J264" s="97"/>
      <c r="K264" s="100"/>
      <c r="L264" s="97"/>
      <c r="M264" s="100"/>
      <c r="N264" s="97"/>
    </row>
    <row r="265" spans="1:14" ht="12.75">
      <c r="A265" s="97"/>
      <c r="B265" s="98"/>
      <c r="C265" s="99"/>
      <c r="D265" s="97"/>
      <c r="E265" s="100"/>
      <c r="F265" s="97"/>
      <c r="G265" s="100"/>
      <c r="H265" s="97"/>
      <c r="I265" s="100"/>
      <c r="J265" s="97"/>
      <c r="K265" s="100"/>
      <c r="L265" s="97"/>
      <c r="M265" s="100"/>
      <c r="N265" s="97"/>
    </row>
    <row r="266" spans="1:14" ht="12.75">
      <c r="A266" s="97"/>
      <c r="B266" s="98"/>
      <c r="C266" s="99"/>
      <c r="D266" s="97"/>
      <c r="E266" s="100"/>
      <c r="F266" s="97"/>
      <c r="G266" s="100"/>
      <c r="H266" s="97"/>
      <c r="I266" s="100"/>
      <c r="J266" s="97"/>
      <c r="K266" s="100"/>
      <c r="L266" s="97"/>
      <c r="M266" s="100"/>
      <c r="N266" s="97"/>
    </row>
    <row r="267" spans="1:14" ht="12.75">
      <c r="A267" s="97"/>
      <c r="B267" s="98"/>
      <c r="C267" s="99"/>
      <c r="D267" s="97"/>
      <c r="E267" s="100"/>
      <c r="F267" s="97"/>
      <c r="G267" s="100"/>
      <c r="H267" s="97"/>
      <c r="I267" s="100"/>
      <c r="J267" s="97"/>
      <c r="K267" s="100"/>
      <c r="L267" s="97"/>
      <c r="M267" s="100"/>
      <c r="N267" s="97"/>
    </row>
    <row r="268" spans="1:14" ht="12.75">
      <c r="A268" s="97"/>
      <c r="B268" s="98"/>
      <c r="C268" s="99"/>
      <c r="D268" s="97"/>
      <c r="E268" s="100"/>
      <c r="F268" s="97"/>
      <c r="G268" s="100"/>
      <c r="H268" s="97"/>
      <c r="I268" s="100"/>
      <c r="J268" s="97"/>
      <c r="K268" s="100"/>
      <c r="L268" s="97"/>
      <c r="M268" s="100"/>
      <c r="N268" s="97"/>
    </row>
    <row r="269" spans="1:14" ht="12.75">
      <c r="A269" s="97"/>
      <c r="B269" s="98"/>
      <c r="C269" s="99"/>
      <c r="D269" s="97"/>
      <c r="E269" s="100"/>
      <c r="F269" s="97"/>
      <c r="G269" s="100"/>
      <c r="H269" s="97"/>
      <c r="I269" s="100"/>
      <c r="J269" s="97"/>
      <c r="K269" s="100"/>
      <c r="L269" s="97"/>
      <c r="M269" s="100"/>
      <c r="N269" s="97"/>
    </row>
    <row r="270" spans="1:14" ht="12.75">
      <c r="A270" s="97"/>
      <c r="B270" s="98"/>
      <c r="C270" s="99"/>
      <c r="D270" s="97"/>
      <c r="E270" s="100"/>
      <c r="F270" s="97"/>
      <c r="G270" s="100"/>
      <c r="H270" s="97"/>
      <c r="I270" s="100"/>
      <c r="J270" s="97"/>
      <c r="K270" s="100"/>
      <c r="L270" s="97"/>
      <c r="M270" s="100"/>
      <c r="N270" s="97"/>
    </row>
    <row r="271" spans="1:14" ht="12.75">
      <c r="A271" s="97"/>
      <c r="B271" s="98"/>
      <c r="C271" s="99"/>
      <c r="D271" s="97"/>
      <c r="E271" s="100"/>
      <c r="F271" s="97"/>
      <c r="G271" s="100"/>
      <c r="H271" s="97"/>
      <c r="I271" s="100"/>
      <c r="J271" s="97"/>
      <c r="K271" s="100"/>
      <c r="L271" s="97"/>
      <c r="M271" s="100"/>
      <c r="N271" s="97"/>
    </row>
  </sheetData>
  <sheetProtection formatColumns="0" formatRows="0"/>
  <mergeCells count="15">
    <mergeCell ref="A75:N75"/>
    <mergeCell ref="B72:N72"/>
    <mergeCell ref="A4:N4"/>
    <mergeCell ref="A3:N3"/>
    <mergeCell ref="E5:F5"/>
    <mergeCell ref="G5:H5"/>
    <mergeCell ref="I5:J5"/>
    <mergeCell ref="K5:L5"/>
    <mergeCell ref="A5:A6"/>
    <mergeCell ref="M5:N5"/>
    <mergeCell ref="D5:D6"/>
    <mergeCell ref="B5:B6"/>
    <mergeCell ref="C5:C6"/>
    <mergeCell ref="J1:L1"/>
    <mergeCell ref="A2:N2"/>
  </mergeCells>
  <dataValidations count="2">
    <dataValidation type="decimal" allowBlank="1" showInputMessage="1" showErrorMessage="1" error="Ввведеное значение неверно" sqref="D41:N50 N77 F58:F60 F77 H77 J77 L77 N55:N60 I55:I57 L55:L60 K55:K57 H55:H60 M55:M57 J55:J60 D52:G57 H52:N54 D10:N39">
      <formula1>-1000000000000000</formula1>
      <formula2>1000000000000000</formula2>
    </dataValidation>
    <dataValidation type="decimal" allowBlank="1" showInputMessage="1" showErrorMessage="1" sqref="M60 D60:E60 D58:E58 G58 G60 I60 I58 K58 K60 M58">
      <formula1>-9999999999</formula1>
      <formula2>9999999999</formula2>
    </dataValidation>
  </dataValidations>
  <hyperlinks>
    <hyperlink ref="A2" r:id="rId1" display="JFJ@"/>
  </hyperlinks>
  <printOptions/>
  <pageMargins left="0.7086614173228347" right="0" top="0" bottom="0" header="0.5118110236220472" footer="0.35433070866141736"/>
  <pageSetup fitToWidth="2" fitToHeight="1" horizontalDpi="600" verticalDpi="600" orientation="portrait" paperSize="9" scale="6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1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2" sqref="A2"/>
      <selection pane="topRight" activeCell="D2" sqref="D2"/>
      <selection pane="bottomLeft" activeCell="A9" sqref="A9"/>
      <selection pane="bottomRight" activeCell="A16" sqref="A16:IV16"/>
    </sheetView>
  </sheetViews>
  <sheetFormatPr defaultColWidth="10.625" defaultRowHeight="12.75"/>
  <cols>
    <col min="1" max="1" width="5.375" style="101" customWidth="1"/>
    <col min="2" max="2" width="33.375" style="1" customWidth="1"/>
    <col min="3" max="3" width="8.875" style="102" customWidth="1"/>
    <col min="4" max="4" width="10.25390625" style="103" customWidth="1"/>
    <col min="5" max="5" width="5.25390625" style="104" customWidth="1"/>
    <col min="6" max="6" width="10.125" style="103" customWidth="1"/>
    <col min="7" max="7" width="5.25390625" style="104" customWidth="1"/>
    <col min="8" max="8" width="9.875" style="103" customWidth="1"/>
    <col min="9" max="9" width="5.00390625" style="104" customWidth="1"/>
    <col min="10" max="10" width="10.00390625" style="103" customWidth="1"/>
    <col min="11" max="11" width="5.00390625" style="104" customWidth="1"/>
    <col min="12" max="12" width="9.875" style="103" customWidth="1"/>
    <col min="13" max="13" width="5.125" style="104" customWidth="1"/>
    <col min="14" max="14" width="10.125" style="103" customWidth="1"/>
    <col min="15" max="16384" width="10.625" style="1" customWidth="1"/>
  </cols>
  <sheetData>
    <row r="1" spans="10:12" ht="31.5" customHeight="1">
      <c r="J1" s="180"/>
      <c r="K1" s="180"/>
      <c r="L1" s="180"/>
    </row>
    <row r="2" spans="1:14" ht="33" customHeight="1">
      <c r="A2" s="181" t="s">
        <v>94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2.75">
      <c r="A3" s="186">
        <v>2012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2" customFormat="1" ht="11.25" customHeight="1" thickBo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3.5" thickBot="1">
      <c r="A5" s="172"/>
      <c r="B5" s="176" t="s">
        <v>0</v>
      </c>
      <c r="C5" s="178" t="s">
        <v>1</v>
      </c>
      <c r="D5" s="176" t="s">
        <v>95</v>
      </c>
      <c r="E5" s="187">
        <v>2012</v>
      </c>
      <c r="F5" s="175"/>
      <c r="G5" s="174">
        <v>2013</v>
      </c>
      <c r="H5" s="175"/>
      <c r="I5" s="174">
        <v>2014</v>
      </c>
      <c r="J5" s="175"/>
      <c r="K5" s="174">
        <v>2015</v>
      </c>
      <c r="L5" s="175"/>
      <c r="M5" s="174">
        <v>2016</v>
      </c>
      <c r="N5" s="175"/>
    </row>
    <row r="6" spans="1:14" ht="13.5" thickBot="1">
      <c r="A6" s="173"/>
      <c r="B6" s="177"/>
      <c r="C6" s="179"/>
      <c r="D6" s="177"/>
      <c r="E6" s="3" t="s">
        <v>2</v>
      </c>
      <c r="F6" s="4" t="s">
        <v>3</v>
      </c>
      <c r="G6" s="3" t="s">
        <v>2</v>
      </c>
      <c r="H6" s="4" t="s">
        <v>3</v>
      </c>
      <c r="I6" s="3" t="s">
        <v>2</v>
      </c>
      <c r="J6" s="4" t="s">
        <v>3</v>
      </c>
      <c r="K6" s="3" t="s">
        <v>2</v>
      </c>
      <c r="L6" s="4" t="s">
        <v>3</v>
      </c>
      <c r="M6" s="3" t="s">
        <v>2</v>
      </c>
      <c r="N6" s="4" t="s">
        <v>3</v>
      </c>
    </row>
    <row r="7" spans="1:14" ht="15.75">
      <c r="A7" s="5"/>
      <c r="B7" s="6" t="s">
        <v>4</v>
      </c>
      <c r="C7" s="7"/>
      <c r="D7" s="8" t="s">
        <v>97</v>
      </c>
      <c r="E7" s="9"/>
      <c r="F7" s="8" t="s">
        <v>99</v>
      </c>
      <c r="G7" s="9"/>
      <c r="H7" s="8" t="s">
        <v>98</v>
      </c>
      <c r="I7" s="9"/>
      <c r="J7" s="8" t="s">
        <v>98</v>
      </c>
      <c r="K7" s="9"/>
      <c r="L7" s="8" t="s">
        <v>98</v>
      </c>
      <c r="M7" s="9"/>
      <c r="N7" s="8" t="s">
        <v>98</v>
      </c>
    </row>
    <row r="8" spans="1:14" s="111" customFormat="1" ht="18.75">
      <c r="A8" s="10"/>
      <c r="B8" s="11" t="s">
        <v>87</v>
      </c>
      <c r="C8" s="12"/>
      <c r="D8" s="108">
        <f>D9+D12+D13+D14+D15+D27</f>
        <v>644.862823127817</v>
      </c>
      <c r="E8" s="109"/>
      <c r="F8" s="108">
        <f>F9+F15+F27+F12+F13+F14</f>
        <v>651.0196000000001</v>
      </c>
      <c r="G8" s="110"/>
      <c r="H8" s="108">
        <f>H9+H15+H27+H12+H13+H14</f>
        <v>682.2923929599783</v>
      </c>
      <c r="I8" s="110"/>
      <c r="J8" s="108">
        <f>J9+J15+J27+J12+J13+J14</f>
        <v>717.0584163357059</v>
      </c>
      <c r="K8" s="110"/>
      <c r="L8" s="108">
        <f>L9+L15+L27+L12+L13+L14</f>
        <v>752.1496823352082</v>
      </c>
      <c r="M8" s="110"/>
      <c r="N8" s="108">
        <f>N9+N15+N27+N12+N13+N14</f>
        <v>789.1284639346634</v>
      </c>
    </row>
    <row r="9" spans="1:14" ht="12.75">
      <c r="A9" s="13" t="s">
        <v>5</v>
      </c>
      <c r="B9" s="14" t="s">
        <v>6</v>
      </c>
      <c r="C9" s="15" t="s">
        <v>7</v>
      </c>
      <c r="D9" s="16">
        <f>D10+D11</f>
        <v>62.7037992</v>
      </c>
      <c r="E9" s="17"/>
      <c r="F9" s="16">
        <f>F10+F11</f>
        <v>64.58</v>
      </c>
      <c r="G9" s="17"/>
      <c r="H9" s="16">
        <f>H10+H11</f>
        <v>67.94</v>
      </c>
      <c r="I9" s="17"/>
      <c r="J9" s="16">
        <f>J10+J11</f>
        <v>71.4</v>
      </c>
      <c r="K9" s="17"/>
      <c r="L9" s="16">
        <f>L10+L11</f>
        <v>74.61</v>
      </c>
      <c r="M9" s="17"/>
      <c r="N9" s="16">
        <f>N10+N11</f>
        <v>77.74</v>
      </c>
    </row>
    <row r="10" spans="1:14" ht="12.75">
      <c r="A10" s="13"/>
      <c r="B10" s="18" t="s">
        <v>8</v>
      </c>
      <c r="C10" s="19" t="s">
        <v>7</v>
      </c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0"/>
    </row>
    <row r="11" spans="1:14" ht="25.5">
      <c r="A11" s="13"/>
      <c r="B11" s="18" t="s">
        <v>93</v>
      </c>
      <c r="C11" s="19" t="s">
        <v>7</v>
      </c>
      <c r="D11" s="20">
        <f>90.780846/0.754*0.744*0.7</f>
        <v>62.7037992</v>
      </c>
      <c r="E11" s="21">
        <v>3</v>
      </c>
      <c r="F11" s="20">
        <f>ROUND((D11*(100+E11)/100),2)</f>
        <v>64.58</v>
      </c>
      <c r="G11" s="21">
        <v>5.199999999999999</v>
      </c>
      <c r="H11" s="20">
        <f>ROUND((F11*(100+G11)/100),2)</f>
        <v>67.94</v>
      </c>
      <c r="I11" s="21">
        <v>5.1</v>
      </c>
      <c r="J11" s="20">
        <f>ROUND((H11*(100+I11)/100),2)</f>
        <v>71.4</v>
      </c>
      <c r="K11" s="21">
        <v>4.5</v>
      </c>
      <c r="L11" s="20">
        <f>ROUND((J11*(100+K11)/100),2)</f>
        <v>74.61</v>
      </c>
      <c r="M11" s="21">
        <v>4.2</v>
      </c>
      <c r="N11" s="20">
        <f>ROUND((L11*(100+M11)/100),2)</f>
        <v>77.74</v>
      </c>
    </row>
    <row r="12" spans="1:14" ht="12.75">
      <c r="A12" s="13" t="s">
        <v>9</v>
      </c>
      <c r="B12" s="14" t="s">
        <v>10</v>
      </c>
      <c r="C12" s="19" t="s">
        <v>7</v>
      </c>
      <c r="D12" s="112">
        <v>357.81160799238825</v>
      </c>
      <c r="E12" s="21">
        <v>5.1</v>
      </c>
      <c r="F12" s="20">
        <f>ROUND((D12*(100+E12)/100),2)</f>
        <v>376.06</v>
      </c>
      <c r="G12" s="21">
        <f>E12-0.3</f>
        <v>4.8</v>
      </c>
      <c r="H12" s="20">
        <f>ROUND((F12*(100+G12)/100),2)</f>
        <v>394.11</v>
      </c>
      <c r="I12" s="21">
        <f>G12+0.4</f>
        <v>5.2</v>
      </c>
      <c r="J12" s="20">
        <f>ROUND((H12*(100+I12)/100),2)</f>
        <v>414.6</v>
      </c>
      <c r="K12" s="21">
        <f>I12-0.1</f>
        <v>5.1000000000000005</v>
      </c>
      <c r="L12" s="20">
        <f>ROUND((J12*(100+K12)/100),2)</f>
        <v>435.74</v>
      </c>
      <c r="M12" s="21">
        <f>K12+0.1</f>
        <v>5.2</v>
      </c>
      <c r="N12" s="20">
        <f>ROUND((L12*(100+M12)/100),2)</f>
        <v>458.4</v>
      </c>
    </row>
    <row r="13" spans="1:14" ht="12.75">
      <c r="A13" s="13" t="s">
        <v>11</v>
      </c>
      <c r="B13" s="14" t="s">
        <v>12</v>
      </c>
      <c r="C13" s="19" t="s">
        <v>7</v>
      </c>
      <c r="D13" s="20">
        <v>137.259805304937</v>
      </c>
      <c r="E13" s="21">
        <v>31.9</v>
      </c>
      <c r="F13" s="20">
        <f>ROUND((F12*31.9/100),2)</f>
        <v>119.96</v>
      </c>
      <c r="G13" s="21">
        <f>E13</f>
        <v>31.9</v>
      </c>
      <c r="H13" s="20">
        <f>ROUND((H12*31.9/100),2)</f>
        <v>125.72</v>
      </c>
      <c r="I13" s="21">
        <f>E13</f>
        <v>31.9</v>
      </c>
      <c r="J13" s="20">
        <f>ROUND((J12*31.9/100),2)</f>
        <v>132.26</v>
      </c>
      <c r="K13" s="21">
        <f>E13</f>
        <v>31.9</v>
      </c>
      <c r="L13" s="20">
        <f>ROUND((L12*31.9/100),2)</f>
        <v>139</v>
      </c>
      <c r="M13" s="21">
        <f>E13</f>
        <v>31.9</v>
      </c>
      <c r="N13" s="20">
        <f>ROUND((N12*31.9/100),2)</f>
        <v>146.23</v>
      </c>
    </row>
    <row r="14" spans="1:14" ht="12.75">
      <c r="A14" s="13" t="s">
        <v>13</v>
      </c>
      <c r="B14" s="14" t="s">
        <v>14</v>
      </c>
      <c r="C14" s="19" t="s">
        <v>7</v>
      </c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</row>
    <row r="15" spans="1:14" ht="47.25">
      <c r="A15" s="13" t="s">
        <v>15</v>
      </c>
      <c r="B15" s="18" t="s">
        <v>88</v>
      </c>
      <c r="C15" s="19" t="s">
        <v>7</v>
      </c>
      <c r="D15" s="22">
        <f>D16+D17+D18+D19+D20+D21+D22+D23+D24+D25+D26</f>
        <v>71.44915914552548</v>
      </c>
      <c r="E15" s="23"/>
      <c r="F15" s="22">
        <f>F16+F17+F18+F19+F20+F21+F22+F23+F24+F25+F26</f>
        <v>73.85</v>
      </c>
      <c r="G15" s="23"/>
      <c r="H15" s="22">
        <f>H16+H17+H18+H19+H20+H21+H22+H23+H24+H25+H26</f>
        <v>77.05</v>
      </c>
      <c r="I15" s="23"/>
      <c r="J15" s="22">
        <f>J16+J17+J18+J19+J20+J21+J22+J23+J24+J25+J26</f>
        <v>80.32</v>
      </c>
      <c r="K15" s="23"/>
      <c r="L15" s="22">
        <f>L16+L17+L18+L19+L20+L21+L22+L23+L24+L25+L26</f>
        <v>83.3</v>
      </c>
      <c r="M15" s="23"/>
      <c r="N15" s="22">
        <f>N16+N17+N18+N19+N20+N21+N22+N23+N24+N25+N26</f>
        <v>86.17999999999999</v>
      </c>
    </row>
    <row r="16" spans="1:14" ht="25.5">
      <c r="A16" s="13"/>
      <c r="B16" s="14" t="s">
        <v>16</v>
      </c>
      <c r="C16" s="19" t="s">
        <v>7</v>
      </c>
      <c r="D16" s="20">
        <f>44.9741617215933/0.754*0.744</f>
        <v>44.377687428203465</v>
      </c>
      <c r="E16" s="21">
        <v>3</v>
      </c>
      <c r="F16" s="20">
        <f>ROUND((D16*(100+E16)/100),2)</f>
        <v>45.71</v>
      </c>
      <c r="G16" s="21">
        <v>5.199999999999999</v>
      </c>
      <c r="H16" s="20">
        <f>ROUND((F16*(100+G16)/100),2)</f>
        <v>48.09</v>
      </c>
      <c r="I16" s="21">
        <v>5.1</v>
      </c>
      <c r="J16" s="20">
        <f>ROUND((H16*(100+I16)/100),2)</f>
        <v>50.54</v>
      </c>
      <c r="K16" s="21">
        <v>4.5</v>
      </c>
      <c r="L16" s="20">
        <f>ROUND((J16*(100+K16)/100),2)</f>
        <v>52.81</v>
      </c>
      <c r="M16" s="21">
        <v>4.2</v>
      </c>
      <c r="N16" s="20">
        <f>ROUND((L16*(100+M16)/100),2)</f>
        <v>55.03</v>
      </c>
    </row>
    <row r="17" spans="1:14" ht="12.75">
      <c r="A17" s="13"/>
      <c r="B17" s="24" t="s">
        <v>17</v>
      </c>
      <c r="C17" s="19" t="s">
        <v>7</v>
      </c>
      <c r="D17" s="20">
        <f>5.4981836832/0.754*0.744</f>
        <v>5.4252634751999995</v>
      </c>
      <c r="E17" s="21">
        <v>5.1</v>
      </c>
      <c r="F17" s="20">
        <f>ROUND((D17*(100+E17)/100),2)</f>
        <v>5.7</v>
      </c>
      <c r="G17" s="21">
        <f>E17-1.4</f>
        <v>3.6999999999999997</v>
      </c>
      <c r="H17" s="20">
        <f>ROUND((F17*(100+G17)/100),2)</f>
        <v>5.91</v>
      </c>
      <c r="I17" s="21">
        <f>G17-0.1</f>
        <v>3.5999999999999996</v>
      </c>
      <c r="J17" s="20">
        <f>ROUND((H17*(100+I17)/100),2)</f>
        <v>6.12</v>
      </c>
      <c r="K17" s="21">
        <f>I17-0.6</f>
        <v>2.9999999999999996</v>
      </c>
      <c r="L17" s="20">
        <f>ROUND((J17*(100+K17)/100),2)</f>
        <v>6.3</v>
      </c>
      <c r="M17" s="21">
        <f>K17-0.3</f>
        <v>2.6999999999999997</v>
      </c>
      <c r="N17" s="20">
        <f>ROUND((L17*(100+M17)/100),2)</f>
        <v>6.47</v>
      </c>
    </row>
    <row r="18" spans="1:14" ht="25.5">
      <c r="A18" s="13"/>
      <c r="B18" s="24" t="s">
        <v>18</v>
      </c>
      <c r="C18" s="19" t="s">
        <v>7</v>
      </c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</row>
    <row r="19" spans="1:14" ht="38.25">
      <c r="A19" s="13"/>
      <c r="B19" s="24" t="s">
        <v>19</v>
      </c>
      <c r="C19" s="19" t="s">
        <v>7</v>
      </c>
      <c r="D19" s="20">
        <v>6</v>
      </c>
      <c r="E19" s="21">
        <v>0</v>
      </c>
      <c r="F19" s="20">
        <f>ROUND((D19*(100+E19)/100),2)</f>
        <v>6</v>
      </c>
      <c r="G19" s="21">
        <f>E19</f>
        <v>0</v>
      </c>
      <c r="H19" s="20">
        <f>ROUND((F19*(100+G19)/100),2)</f>
        <v>6</v>
      </c>
      <c r="I19" s="21">
        <f>G19</f>
        <v>0</v>
      </c>
      <c r="J19" s="20">
        <f>ROUND((H19*(100+I19)/100),2)</f>
        <v>6</v>
      </c>
      <c r="K19" s="21">
        <f>I19</f>
        <v>0</v>
      </c>
      <c r="L19" s="20">
        <f>ROUND((J19*(100+K19)/100),2)</f>
        <v>6</v>
      </c>
      <c r="M19" s="21">
        <f>K19</f>
        <v>0</v>
      </c>
      <c r="N19" s="20">
        <f>ROUND((L19*(100+M19)/100),2)</f>
        <v>6</v>
      </c>
    </row>
    <row r="20" spans="1:14" ht="12.75">
      <c r="A20" s="13"/>
      <c r="B20" s="24" t="s">
        <v>20</v>
      </c>
      <c r="C20" s="19" t="s">
        <v>7</v>
      </c>
      <c r="D20" s="20"/>
      <c r="E20" s="21"/>
      <c r="F20" s="20"/>
      <c r="G20" s="21"/>
      <c r="H20" s="20"/>
      <c r="I20" s="21"/>
      <c r="J20" s="20"/>
      <c r="K20" s="21"/>
      <c r="L20" s="20"/>
      <c r="M20" s="21"/>
      <c r="N20" s="20"/>
    </row>
    <row r="21" spans="1:14" ht="25.5">
      <c r="A21" s="13"/>
      <c r="B21" s="24" t="s">
        <v>21</v>
      </c>
      <c r="C21" s="19" t="s">
        <v>7</v>
      </c>
      <c r="D21" s="20">
        <f>4.99510674/0.754*0.744</f>
        <v>4.92885864</v>
      </c>
      <c r="E21" s="21">
        <v>5.1</v>
      </c>
      <c r="F21" s="20">
        <f>ROUND((D21*(100+E21)/100),2)</f>
        <v>5.18</v>
      </c>
      <c r="G21" s="21">
        <f>E21-1.4</f>
        <v>3.6999999999999997</v>
      </c>
      <c r="H21" s="20">
        <f>ROUND((F21*(100+G21)/100),2)</f>
        <v>5.37</v>
      </c>
      <c r="I21" s="21">
        <f>G21-0.1</f>
        <v>3.5999999999999996</v>
      </c>
      <c r="J21" s="20">
        <f>ROUND((H21*(100+I21)/100),2)</f>
        <v>5.56</v>
      </c>
      <c r="K21" s="21">
        <f>I21-0.6</f>
        <v>2.9999999999999996</v>
      </c>
      <c r="L21" s="20">
        <f>ROUND((J21*(100+K21)/100),2)</f>
        <v>5.73</v>
      </c>
      <c r="M21" s="21">
        <f>K21-0.3</f>
        <v>2.6999999999999997</v>
      </c>
      <c r="N21" s="20">
        <f>ROUND((L21*(100+M21)/100),2)</f>
        <v>5.88</v>
      </c>
    </row>
    <row r="22" spans="1:14" ht="12.75">
      <c r="A22" s="13"/>
      <c r="B22" s="24" t="s">
        <v>22</v>
      </c>
      <c r="C22" s="19" t="s">
        <v>7</v>
      </c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</row>
    <row r="23" spans="1:14" ht="12.75">
      <c r="A23" s="13"/>
      <c r="B23" s="24" t="s">
        <v>23</v>
      </c>
      <c r="C23" s="19" t="s">
        <v>7</v>
      </c>
      <c r="D23" s="20">
        <f>5.7304/0.754*0.744</f>
        <v>5.654400000000001</v>
      </c>
      <c r="E23" s="21">
        <v>5.1</v>
      </c>
      <c r="F23" s="20">
        <f>ROUND((D23*(100+E23)/100),2)</f>
        <v>5.94</v>
      </c>
      <c r="G23" s="21">
        <f>E23-1.4</f>
        <v>3.6999999999999997</v>
      </c>
      <c r="H23" s="20">
        <f>ROUND((F23*(100+G23)/100),2)</f>
        <v>6.16</v>
      </c>
      <c r="I23" s="21">
        <f>G23-0.1</f>
        <v>3.5999999999999996</v>
      </c>
      <c r="J23" s="20">
        <f>ROUND((H23*(100+I23)/100),2)</f>
        <v>6.38</v>
      </c>
      <c r="K23" s="21">
        <f>I23-0.6</f>
        <v>2.9999999999999996</v>
      </c>
      <c r="L23" s="20">
        <f>ROUND((J23*(100+K23)/100),2)</f>
        <v>6.57</v>
      </c>
      <c r="M23" s="21">
        <f>K23-0.3</f>
        <v>2.6999999999999997</v>
      </c>
      <c r="N23" s="20">
        <f>ROUND((L23*(100+M23)/100),2)</f>
        <v>6.75</v>
      </c>
    </row>
    <row r="24" spans="1:14" ht="12.75">
      <c r="A24" s="13"/>
      <c r="B24" s="24" t="s">
        <v>24</v>
      </c>
      <c r="C24" s="19" t="s">
        <v>7</v>
      </c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</row>
    <row r="25" spans="1:14" ht="12.75">
      <c r="A25" s="13"/>
      <c r="B25" s="24" t="s">
        <v>25</v>
      </c>
      <c r="C25" s="19" t="s">
        <v>7</v>
      </c>
      <c r="D25" s="20"/>
      <c r="E25" s="21"/>
      <c r="F25" s="20"/>
      <c r="G25" s="21"/>
      <c r="H25" s="20"/>
      <c r="I25" s="21"/>
      <c r="J25" s="20"/>
      <c r="K25" s="21"/>
      <c r="L25" s="20"/>
      <c r="M25" s="21"/>
      <c r="N25" s="20"/>
    </row>
    <row r="26" spans="1:14" ht="25.5">
      <c r="A26" s="13"/>
      <c r="B26" s="24" t="s">
        <v>26</v>
      </c>
      <c r="C26" s="19"/>
      <c r="D26" s="20">
        <f>5.131/0.754*0.744</f>
        <v>5.062949602122016</v>
      </c>
      <c r="E26" s="21">
        <v>5.1</v>
      </c>
      <c r="F26" s="20">
        <f>ROUND((D26*(100+E26)/100),2)</f>
        <v>5.32</v>
      </c>
      <c r="G26" s="21">
        <f>E26-1.4</f>
        <v>3.6999999999999997</v>
      </c>
      <c r="H26" s="20">
        <f>ROUND((F26*(100+G26)/100),2)</f>
        <v>5.52</v>
      </c>
      <c r="I26" s="21">
        <f>G26-0.1</f>
        <v>3.5999999999999996</v>
      </c>
      <c r="J26" s="20">
        <f>ROUND((H26*(100+I26)/100),2)</f>
        <v>5.72</v>
      </c>
      <c r="K26" s="21">
        <f>I26-0.6</f>
        <v>2.9999999999999996</v>
      </c>
      <c r="L26" s="20">
        <f>ROUND((J26*(100+K26)/100),2)</f>
        <v>5.89</v>
      </c>
      <c r="M26" s="21">
        <f>K26-0.3</f>
        <v>2.6999999999999997</v>
      </c>
      <c r="N26" s="20">
        <f>ROUND((L26*(100+M26)/100),2)</f>
        <v>6.05</v>
      </c>
    </row>
    <row r="27" spans="1:14" ht="25.5">
      <c r="A27" s="13" t="s">
        <v>27</v>
      </c>
      <c r="B27" s="24" t="s">
        <v>28</v>
      </c>
      <c r="C27" s="19" t="s">
        <v>7</v>
      </c>
      <c r="D27" s="22">
        <f>20.655-D44-D46</f>
        <v>15.638451484966271</v>
      </c>
      <c r="E27" s="23"/>
      <c r="F27" s="22">
        <f>21.862-F44-F46</f>
        <v>16.569599999999998</v>
      </c>
      <c r="G27" s="23"/>
      <c r="H27" s="22">
        <f>23.047-H44-H46</f>
        <v>17.47239295997821</v>
      </c>
      <c r="I27" s="23"/>
      <c r="J27" s="22">
        <f>24.343-J44-J46</f>
        <v>18.478416335705926</v>
      </c>
      <c r="K27" s="23"/>
      <c r="L27" s="22">
        <f>25.658-L44-L46</f>
        <v>19.4996823352082</v>
      </c>
      <c r="M27" s="23"/>
      <c r="N27" s="22">
        <f>27.045-N44-N46</f>
        <v>20.57846393466344</v>
      </c>
    </row>
    <row r="28" spans="1:14" ht="12.75">
      <c r="A28" s="13"/>
      <c r="B28" s="26" t="s">
        <v>29</v>
      </c>
      <c r="C28" s="19"/>
      <c r="D28" s="20">
        <f>D27/1.2</f>
        <v>13.03204290413856</v>
      </c>
      <c r="E28" s="21">
        <f>F28/D28</f>
        <v>1.0595422453386045</v>
      </c>
      <c r="F28" s="20">
        <f>F27/1.2</f>
        <v>13.807999999999998</v>
      </c>
      <c r="G28" s="21">
        <f>H28/F28</f>
        <v>1.0544848976425631</v>
      </c>
      <c r="H28" s="20">
        <f>H27/1.2</f>
        <v>14.560327466648511</v>
      </c>
      <c r="I28" s="21">
        <f>J28/H28</f>
        <v>1.057577881749345</v>
      </c>
      <c r="J28" s="20">
        <f>J27/1.2</f>
        <v>15.39868027975494</v>
      </c>
      <c r="K28" s="21">
        <f>L28/J28</f>
        <v>1.0552680479186345</v>
      </c>
      <c r="L28" s="20">
        <f>L27/1.2</f>
        <v>16.249735279340168</v>
      </c>
      <c r="M28" s="21">
        <f>N28/L28</f>
        <v>1.0553230345454097</v>
      </c>
      <c r="N28" s="20">
        <f>N27/1.2</f>
        <v>17.148719945552866</v>
      </c>
    </row>
    <row r="29" spans="1:14" ht="12.75">
      <c r="A29" s="13"/>
      <c r="B29" s="26" t="s">
        <v>30</v>
      </c>
      <c r="C29" s="19"/>
      <c r="D29" s="20">
        <f>D27-D28</f>
        <v>2.6064085808277113</v>
      </c>
      <c r="E29" s="21"/>
      <c r="F29" s="20">
        <f>F27-F28</f>
        <v>2.7615999999999996</v>
      </c>
      <c r="G29" s="21"/>
      <c r="H29" s="20">
        <f>H27-H28</f>
        <v>2.9120654933297008</v>
      </c>
      <c r="I29" s="21"/>
      <c r="J29" s="20">
        <f>J27-J28</f>
        <v>3.0797360559509865</v>
      </c>
      <c r="K29" s="21"/>
      <c r="L29" s="20">
        <f>L27-L28</f>
        <v>3.249947055868031</v>
      </c>
      <c r="M29" s="21"/>
      <c r="N29" s="20">
        <f>N27-N28</f>
        <v>3.429743989110573</v>
      </c>
    </row>
    <row r="30" spans="1:14" ht="18.75">
      <c r="A30" s="27"/>
      <c r="B30" s="28" t="s">
        <v>89</v>
      </c>
      <c r="C30" s="29"/>
      <c r="D30" s="30">
        <f>D31+D32+D33+D40+D45+D46+D47</f>
        <v>7.986880057854778</v>
      </c>
      <c r="E30" s="31"/>
      <c r="F30" s="30">
        <f>F31+F32+F33+F40+F45+F46+F47</f>
        <v>8.3824</v>
      </c>
      <c r="G30" s="31"/>
      <c r="H30" s="30">
        <f>H31+H32+H33+H40+H45+H46+H47</f>
        <v>8.75460704002179</v>
      </c>
      <c r="I30" s="31"/>
      <c r="J30" s="30">
        <f>J31+J32+J33+J40+J45+J46+J47</f>
        <v>9.134583664294073</v>
      </c>
      <c r="K30" s="31"/>
      <c r="L30" s="30">
        <f>L31+L32+L33+L40+L45+L46+L47</f>
        <v>9.5083176647918</v>
      </c>
      <c r="M30" s="31"/>
      <c r="N30" s="30">
        <f>N31+N32+N33+N40+N45+N46+N47</f>
        <v>9.886536065336564</v>
      </c>
    </row>
    <row r="31" spans="1:14" ht="12.75">
      <c r="A31" s="32" t="s">
        <v>31</v>
      </c>
      <c r="B31" s="14" t="s">
        <v>32</v>
      </c>
      <c r="C31" s="19" t="s">
        <v>7</v>
      </c>
      <c r="D31" s="20">
        <v>0.6243120000000001</v>
      </c>
      <c r="E31" s="21">
        <v>1</v>
      </c>
      <c r="F31" s="20">
        <f>ROUND((D31*E31),2)</f>
        <v>0.62</v>
      </c>
      <c r="G31" s="21">
        <v>1</v>
      </c>
      <c r="H31" s="20">
        <f>ROUND((F31*G31),2)</f>
        <v>0.62</v>
      </c>
      <c r="I31" s="21">
        <v>1</v>
      </c>
      <c r="J31" s="20">
        <f>ROUND((H31*I31),2)</f>
        <v>0.62</v>
      </c>
      <c r="K31" s="21">
        <v>1</v>
      </c>
      <c r="L31" s="20">
        <f>ROUND((J31*K31),2)</f>
        <v>0.62</v>
      </c>
      <c r="M31" s="21">
        <v>1</v>
      </c>
      <c r="N31" s="20">
        <f>ROUND((L31*M31),2)</f>
        <v>0.62</v>
      </c>
    </row>
    <row r="32" spans="1:14" ht="12.75">
      <c r="A32" s="32" t="s">
        <v>33</v>
      </c>
      <c r="B32" s="24" t="s">
        <v>34</v>
      </c>
      <c r="C32" s="19" t="s">
        <v>7</v>
      </c>
      <c r="D32" s="20"/>
      <c r="E32" s="21"/>
      <c r="F32" s="20"/>
      <c r="G32" s="21"/>
      <c r="H32" s="20"/>
      <c r="I32" s="21"/>
      <c r="J32" s="20"/>
      <c r="K32" s="21"/>
      <c r="L32" s="20"/>
      <c r="M32" s="21"/>
      <c r="N32" s="20"/>
    </row>
    <row r="33" spans="1:14" ht="31.5">
      <c r="A33" s="32" t="s">
        <v>35</v>
      </c>
      <c r="B33" s="18" t="s">
        <v>90</v>
      </c>
      <c r="C33" s="19" t="s">
        <v>7</v>
      </c>
      <c r="D33" s="22">
        <f>D34+D35+D36+D37+D38+D39</f>
        <v>0</v>
      </c>
      <c r="E33" s="23"/>
      <c r="F33" s="22">
        <f>F34+F35+F36+F37+F38+F39</f>
        <v>0</v>
      </c>
      <c r="G33" s="23"/>
      <c r="H33" s="22">
        <f>H34+H35+H36+H37+H38+H39</f>
        <v>0</v>
      </c>
      <c r="I33" s="23"/>
      <c r="J33" s="22">
        <f>J34+J35+J36+J37+J38+J39</f>
        <v>0</v>
      </c>
      <c r="K33" s="23"/>
      <c r="L33" s="22">
        <f>L34+L35+L36+L37+L38+L39</f>
        <v>0</v>
      </c>
      <c r="M33" s="23"/>
      <c r="N33" s="22">
        <f>N34+N35+N36+N37+N38+N39</f>
        <v>0</v>
      </c>
    </row>
    <row r="34" spans="1:14" ht="12.75">
      <c r="A34" s="32"/>
      <c r="B34" s="33" t="s">
        <v>36</v>
      </c>
      <c r="C34" s="19" t="s">
        <v>7</v>
      </c>
      <c r="D34" s="25"/>
      <c r="E34" s="21">
        <v>13</v>
      </c>
      <c r="F34" s="20">
        <f>ROUND((D34*(100+E34)/100),2)</f>
        <v>0</v>
      </c>
      <c r="G34" s="21">
        <v>12</v>
      </c>
      <c r="H34" s="20">
        <f>ROUND((F34*(100+G34)/100),2)</f>
        <v>0</v>
      </c>
      <c r="I34" s="21">
        <v>12</v>
      </c>
      <c r="J34" s="20">
        <f>ROUND((H34*(100+I34)/100),2)</f>
        <v>0</v>
      </c>
      <c r="K34" s="21">
        <v>12</v>
      </c>
      <c r="L34" s="20">
        <f>ROUND((J34*(100+K34)/100),2)</f>
        <v>0</v>
      </c>
      <c r="M34" s="21">
        <v>12</v>
      </c>
      <c r="N34" s="20">
        <f>ROUND((L34*(100+M34)/100),2)</f>
        <v>0</v>
      </c>
    </row>
    <row r="35" spans="1:14" ht="12.75">
      <c r="A35" s="32"/>
      <c r="B35" s="33" t="s">
        <v>37</v>
      </c>
      <c r="C35" s="19" t="s">
        <v>7</v>
      </c>
      <c r="D35" s="20"/>
      <c r="E35" s="21">
        <v>13</v>
      </c>
      <c r="F35" s="20"/>
      <c r="G35" s="21">
        <v>12</v>
      </c>
      <c r="H35" s="20"/>
      <c r="I35" s="21">
        <v>12</v>
      </c>
      <c r="J35" s="20"/>
      <c r="K35" s="21">
        <v>12</v>
      </c>
      <c r="L35" s="20"/>
      <c r="M35" s="21">
        <v>12</v>
      </c>
      <c r="N35" s="20"/>
    </row>
    <row r="36" spans="1:14" ht="12.75">
      <c r="A36" s="32"/>
      <c r="B36" s="34" t="s">
        <v>38</v>
      </c>
      <c r="C36" s="19" t="s">
        <v>7</v>
      </c>
      <c r="D36" s="25"/>
      <c r="E36" s="21"/>
      <c r="F36" s="20"/>
      <c r="G36" s="21">
        <v>12</v>
      </c>
      <c r="H36" s="20"/>
      <c r="I36" s="21">
        <v>12</v>
      </c>
      <c r="J36" s="20"/>
      <c r="K36" s="21">
        <v>12</v>
      </c>
      <c r="L36" s="20"/>
      <c r="M36" s="21">
        <v>12</v>
      </c>
      <c r="N36" s="20"/>
    </row>
    <row r="37" spans="1:14" ht="12.75">
      <c r="A37" s="32"/>
      <c r="B37" s="34" t="s">
        <v>39</v>
      </c>
      <c r="C37" s="19" t="s">
        <v>7</v>
      </c>
      <c r="D37" s="20"/>
      <c r="E37" s="21">
        <v>10</v>
      </c>
      <c r="F37" s="20"/>
      <c r="G37" s="21">
        <f>E37+1</f>
        <v>11</v>
      </c>
      <c r="H37" s="20"/>
      <c r="I37" s="21">
        <f>G37+1</f>
        <v>12</v>
      </c>
      <c r="J37" s="20"/>
      <c r="K37" s="21">
        <f>I37+1</f>
        <v>13</v>
      </c>
      <c r="L37" s="20"/>
      <c r="M37" s="21">
        <f>K37+1</f>
        <v>14</v>
      </c>
      <c r="N37" s="20"/>
    </row>
    <row r="38" spans="1:14" ht="12.75">
      <c r="A38" s="32"/>
      <c r="B38" s="34" t="s">
        <v>39</v>
      </c>
      <c r="C38" s="19" t="s">
        <v>7</v>
      </c>
      <c r="D38" s="25"/>
      <c r="E38" s="21">
        <v>10</v>
      </c>
      <c r="F38" s="20">
        <f>ROUND((D38*(100+E38)/100),2)</f>
        <v>0</v>
      </c>
      <c r="G38" s="21">
        <f>E38+1</f>
        <v>11</v>
      </c>
      <c r="H38" s="20">
        <f>ROUND((F38*(100+G38)/100),2)</f>
        <v>0</v>
      </c>
      <c r="I38" s="21">
        <f>G38+1</f>
        <v>12</v>
      </c>
      <c r="J38" s="20">
        <f>ROUND((H38*(100+I38)/100),2)</f>
        <v>0</v>
      </c>
      <c r="K38" s="21">
        <f>I38+1</f>
        <v>13</v>
      </c>
      <c r="L38" s="20">
        <f>ROUND((J38*(100+K38)/100),2)</f>
        <v>0</v>
      </c>
      <c r="M38" s="21">
        <f>K38+1</f>
        <v>14</v>
      </c>
      <c r="N38" s="20">
        <f>ROUND((L38*(100+M38)/100),2)</f>
        <v>0</v>
      </c>
    </row>
    <row r="39" spans="1:14" ht="12.75">
      <c r="A39" s="32"/>
      <c r="B39" s="34" t="s">
        <v>39</v>
      </c>
      <c r="C39" s="19" t="s">
        <v>7</v>
      </c>
      <c r="D39" s="20"/>
      <c r="E39" s="21">
        <v>10</v>
      </c>
      <c r="F39" s="20"/>
      <c r="G39" s="21">
        <f>E39+1</f>
        <v>11</v>
      </c>
      <c r="H39" s="20"/>
      <c r="I39" s="21">
        <f>G39+1</f>
        <v>12</v>
      </c>
      <c r="J39" s="20"/>
      <c r="K39" s="21">
        <f>I39+1</f>
        <v>13</v>
      </c>
      <c r="L39" s="20"/>
      <c r="M39" s="21">
        <f>K39+1</f>
        <v>14</v>
      </c>
      <c r="N39" s="20"/>
    </row>
    <row r="40" spans="1:14" ht="12.75">
      <c r="A40" s="32" t="s">
        <v>40</v>
      </c>
      <c r="B40" s="14" t="s">
        <v>41</v>
      </c>
      <c r="C40" s="19" t="s">
        <v>7</v>
      </c>
      <c r="D40" s="35">
        <f>D41+D42+D43+D44</f>
        <v>3.217877430821048</v>
      </c>
      <c r="E40" s="36"/>
      <c r="F40" s="35">
        <f>F41+F42+F43+F44</f>
        <v>3.39</v>
      </c>
      <c r="G40" s="36"/>
      <c r="H40" s="35">
        <f>H41+H42+H43+H44</f>
        <v>3.51</v>
      </c>
      <c r="I40" s="36"/>
      <c r="J40" s="35">
        <f>J41+J42+J43+J44</f>
        <v>3.63</v>
      </c>
      <c r="K40" s="36"/>
      <c r="L40" s="35">
        <f>L41+L42+L43+L44</f>
        <v>3.74</v>
      </c>
      <c r="M40" s="36"/>
      <c r="N40" s="35">
        <f>N41+N42+N43+N44</f>
        <v>3.84</v>
      </c>
    </row>
    <row r="41" spans="1:14" ht="12.75">
      <c r="A41" s="32"/>
      <c r="B41" s="33" t="s">
        <v>42</v>
      </c>
      <c r="C41" s="19" t="s">
        <v>7</v>
      </c>
      <c r="D41" s="20">
        <f>2.37755206355789/0.754*0.744</f>
        <v>2.3460195428210477</v>
      </c>
      <c r="E41" s="21">
        <v>5.1</v>
      </c>
      <c r="F41" s="20">
        <f>ROUND((D41*(100+E41)/100),2)</f>
        <v>2.47</v>
      </c>
      <c r="G41" s="21">
        <f>E41-1.4</f>
        <v>3.6999999999999997</v>
      </c>
      <c r="H41" s="20">
        <f>ROUND((F41*(100+G41)/100),2)</f>
        <v>2.56</v>
      </c>
      <c r="I41" s="21">
        <f>G41-0.1</f>
        <v>3.5999999999999996</v>
      </c>
      <c r="J41" s="20">
        <f>ROUND((H41*(100+I41)/100),2)</f>
        <v>2.65</v>
      </c>
      <c r="K41" s="21">
        <f>I41-0.6</f>
        <v>2.9999999999999996</v>
      </c>
      <c r="L41" s="20">
        <f>ROUND((J41*(100+K41)/100),2)</f>
        <v>2.73</v>
      </c>
      <c r="M41" s="21">
        <f>K41-0.3</f>
        <v>2.6999999999999997</v>
      </c>
      <c r="N41" s="20">
        <f>ROUND((L41*(100+M41)/100),2)</f>
        <v>2.8</v>
      </c>
    </row>
    <row r="42" spans="1:14" ht="12.75">
      <c r="A42" s="32"/>
      <c r="B42" s="33" t="s">
        <v>43</v>
      </c>
      <c r="C42" s="19" t="s">
        <v>7</v>
      </c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/>
    </row>
    <row r="43" spans="1:14" ht="12.75">
      <c r="A43" s="32"/>
      <c r="B43" s="33" t="s">
        <v>44</v>
      </c>
      <c r="C43" s="19" t="s">
        <v>7</v>
      </c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</row>
    <row r="44" spans="1:14" ht="12.75">
      <c r="A44" s="32"/>
      <c r="B44" s="33" t="s">
        <v>45</v>
      </c>
      <c r="C44" s="19" t="s">
        <v>7</v>
      </c>
      <c r="D44" s="20">
        <f>0.883576408/0.754*0.744</f>
        <v>0.8718578880000001</v>
      </c>
      <c r="E44" s="21">
        <v>5.1</v>
      </c>
      <c r="F44" s="20">
        <f>ROUND((D44*(100+E44)/100),2)</f>
        <v>0.92</v>
      </c>
      <c r="G44" s="21">
        <f>E44-1.4</f>
        <v>3.6999999999999997</v>
      </c>
      <c r="H44" s="20">
        <f>ROUND((F44*(100+G44)/100),2)</f>
        <v>0.95</v>
      </c>
      <c r="I44" s="21">
        <f>G44-0.1</f>
        <v>3.5999999999999996</v>
      </c>
      <c r="J44" s="20">
        <f>ROUND((H44*(100+I44)/100),2)</f>
        <v>0.98</v>
      </c>
      <c r="K44" s="21">
        <f>I44-0.6</f>
        <v>2.9999999999999996</v>
      </c>
      <c r="L44" s="20">
        <f>ROUND((J44*(100+K44)/100),2)</f>
        <v>1.01</v>
      </c>
      <c r="M44" s="21">
        <f>K44-0.3</f>
        <v>2.6999999999999997</v>
      </c>
      <c r="N44" s="20">
        <f>ROUND((L44*(100+M44)/100),2)</f>
        <v>1.04</v>
      </c>
    </row>
    <row r="45" spans="1:14" ht="12.75">
      <c r="A45" s="32" t="s">
        <v>46</v>
      </c>
      <c r="B45" s="14" t="s">
        <v>47</v>
      </c>
      <c r="C45" s="19" t="s">
        <v>7</v>
      </c>
      <c r="D45" s="20"/>
      <c r="E45" s="21"/>
      <c r="F45" s="20"/>
      <c r="G45" s="21"/>
      <c r="H45" s="20"/>
      <c r="I45" s="21"/>
      <c r="J45" s="20"/>
      <c r="K45" s="21"/>
      <c r="L45" s="20"/>
      <c r="M45" s="21"/>
      <c r="N45" s="20"/>
    </row>
    <row r="46" spans="1:14" ht="12.75">
      <c r="A46" s="32" t="s">
        <v>48</v>
      </c>
      <c r="B46" s="14" t="s">
        <v>49</v>
      </c>
      <c r="C46" s="19" t="s">
        <v>7</v>
      </c>
      <c r="D46" s="20">
        <v>4.14469062703373</v>
      </c>
      <c r="E46" s="21"/>
      <c r="F46" s="20">
        <v>4.3724</v>
      </c>
      <c r="G46" s="21"/>
      <c r="H46" s="20">
        <v>4.6246070400217905</v>
      </c>
      <c r="I46" s="21"/>
      <c r="J46" s="20">
        <v>4.884583664294073</v>
      </c>
      <c r="K46" s="21"/>
      <c r="L46" s="20">
        <v>5.148317664791801</v>
      </c>
      <c r="M46" s="21"/>
      <c r="N46" s="20">
        <v>5.426536065336564</v>
      </c>
    </row>
    <row r="47" spans="1:14" ht="12.75">
      <c r="A47" s="32" t="s">
        <v>50</v>
      </c>
      <c r="B47" s="14" t="s">
        <v>51</v>
      </c>
      <c r="C47" s="19" t="s">
        <v>7</v>
      </c>
      <c r="D47" s="37">
        <f>D48+D49</f>
        <v>0</v>
      </c>
      <c r="E47" s="23"/>
      <c r="F47" s="37">
        <f>F48+F49</f>
        <v>0</v>
      </c>
      <c r="G47" s="23"/>
      <c r="H47" s="37">
        <f>H48+H49</f>
        <v>0</v>
      </c>
      <c r="I47" s="23"/>
      <c r="J47" s="37">
        <f>J48+J49</f>
        <v>0</v>
      </c>
      <c r="K47" s="23"/>
      <c r="L47" s="37">
        <f>L48+L49</f>
        <v>0</v>
      </c>
      <c r="M47" s="23"/>
      <c r="N47" s="37">
        <f>N48+N49</f>
        <v>0</v>
      </c>
    </row>
    <row r="48" spans="1:14" ht="12.75">
      <c r="A48" s="32"/>
      <c r="B48" s="34" t="s">
        <v>39</v>
      </c>
      <c r="C48" s="19" t="s">
        <v>7</v>
      </c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/>
    </row>
    <row r="49" spans="1:14" ht="12.75">
      <c r="A49" s="32"/>
      <c r="B49" s="34" t="s">
        <v>39</v>
      </c>
      <c r="C49" s="19" t="s">
        <v>7</v>
      </c>
      <c r="D49" s="20"/>
      <c r="E49" s="21"/>
      <c r="F49" s="20"/>
      <c r="G49" s="21"/>
      <c r="H49" s="20"/>
      <c r="I49" s="21"/>
      <c r="J49" s="20"/>
      <c r="K49" s="21"/>
      <c r="L49" s="20"/>
      <c r="M49" s="21"/>
      <c r="N49" s="20"/>
    </row>
    <row r="50" spans="1:14" ht="26.25" thickBot="1">
      <c r="A50" s="105" t="s">
        <v>52</v>
      </c>
      <c r="B50" s="106" t="s">
        <v>53</v>
      </c>
      <c r="C50" s="29" t="s">
        <v>7</v>
      </c>
      <c r="D50" s="107"/>
      <c r="E50" s="31"/>
      <c r="F50" s="107"/>
      <c r="G50" s="31"/>
      <c r="H50" s="107"/>
      <c r="I50" s="31"/>
      <c r="J50" s="107"/>
      <c r="K50" s="31"/>
      <c r="L50" s="107"/>
      <c r="M50" s="31"/>
      <c r="N50" s="107"/>
    </row>
    <row r="51" spans="1:14" ht="24.75" customHeight="1" thickBot="1">
      <c r="A51" s="38" t="s">
        <v>54</v>
      </c>
      <c r="B51" s="39" t="s">
        <v>55</v>
      </c>
      <c r="C51" s="40" t="s">
        <v>7</v>
      </c>
      <c r="D51" s="41">
        <f>D30+D8+D50</f>
        <v>652.8497031856718</v>
      </c>
      <c r="E51" s="42"/>
      <c r="F51" s="41">
        <f>F30+F8+F50</f>
        <v>659.402</v>
      </c>
      <c r="G51" s="42"/>
      <c r="H51" s="41">
        <f>H30+H8+H50</f>
        <v>691.0470000000001</v>
      </c>
      <c r="I51" s="42"/>
      <c r="J51" s="41">
        <f>J30+J8+J50</f>
        <v>726.193</v>
      </c>
      <c r="K51" s="42"/>
      <c r="L51" s="41">
        <f>L30+L8+L50</f>
        <v>761.658</v>
      </c>
      <c r="M51" s="42"/>
      <c r="N51" s="41">
        <f>N30+N8+N50</f>
        <v>799.015</v>
      </c>
    </row>
    <row r="52" spans="1:14" ht="27" customHeight="1" thickBot="1">
      <c r="A52" s="43" t="s">
        <v>56</v>
      </c>
      <c r="B52" s="39" t="s">
        <v>57</v>
      </c>
      <c r="C52" s="40" t="s">
        <v>58</v>
      </c>
      <c r="D52" s="41"/>
      <c r="E52" s="44"/>
      <c r="F52" s="41">
        <f>F53*0.75+F54*0.25</f>
        <v>1.0037625000000001</v>
      </c>
      <c r="G52" s="44"/>
      <c r="H52" s="41">
        <f>H53*0.75+H54*0.25</f>
        <v>1.013800125</v>
      </c>
      <c r="I52" s="44"/>
      <c r="J52" s="41">
        <f>J53*0.75+J54*0.25</f>
        <v>1.02393812625</v>
      </c>
      <c r="K52" s="44"/>
      <c r="L52" s="41">
        <f>L53*0.75+L54*0.25</f>
        <v>1.0341775075125001</v>
      </c>
      <c r="M52" s="44"/>
      <c r="N52" s="41">
        <f>N53*0.75+N54*0.25</f>
        <v>1.044519282587625</v>
      </c>
    </row>
    <row r="53" spans="1:14" ht="15.75" customHeight="1" thickBot="1">
      <c r="A53" s="38"/>
      <c r="B53" s="39" t="s">
        <v>59</v>
      </c>
      <c r="C53" s="45"/>
      <c r="D53" s="46"/>
      <c r="E53" s="47"/>
      <c r="F53" s="48">
        <v>1</v>
      </c>
      <c r="G53" s="49"/>
      <c r="H53" s="48">
        <f>F53*1.01</f>
        <v>1.01</v>
      </c>
      <c r="I53" s="49"/>
      <c r="J53" s="48">
        <f>H53*1.01</f>
        <v>1.0201</v>
      </c>
      <c r="K53" s="49"/>
      <c r="L53" s="48">
        <f>J53*1.01</f>
        <v>1.030301</v>
      </c>
      <c r="M53" s="49"/>
      <c r="N53" s="48">
        <f>L53*1.01</f>
        <v>1.04060401</v>
      </c>
    </row>
    <row r="54" spans="1:14" ht="15.75" customHeight="1" thickBot="1">
      <c r="A54" s="38"/>
      <c r="B54" s="39" t="s">
        <v>60</v>
      </c>
      <c r="C54" s="45"/>
      <c r="D54" s="46"/>
      <c r="E54" s="47"/>
      <c r="F54" s="48">
        <v>1.01505</v>
      </c>
      <c r="G54" s="49"/>
      <c r="H54" s="48">
        <f>F54*1.01</f>
        <v>1.0252005</v>
      </c>
      <c r="I54" s="49"/>
      <c r="J54" s="48">
        <f>H54*1.01</f>
        <v>1.035452505</v>
      </c>
      <c r="K54" s="49"/>
      <c r="L54" s="48">
        <f>J54*1.01</f>
        <v>1.0458070300500002</v>
      </c>
      <c r="M54" s="49"/>
      <c r="N54" s="48">
        <f>L54*1.01</f>
        <v>1.0562651003505001</v>
      </c>
    </row>
    <row r="55" spans="1:14" ht="27" customHeight="1" thickBot="1">
      <c r="A55" s="38" t="s">
        <v>61</v>
      </c>
      <c r="B55" s="39" t="s">
        <v>62</v>
      </c>
      <c r="C55" s="50"/>
      <c r="D55" s="51">
        <f>D51</f>
        <v>652.8497031856718</v>
      </c>
      <c r="E55" s="52"/>
      <c r="F55" s="51">
        <f aca="true" t="shared" si="0" ref="F55:N55">F51</f>
        <v>659.402</v>
      </c>
      <c r="G55" s="51">
        <f t="shared" si="0"/>
        <v>0</v>
      </c>
      <c r="H55" s="51">
        <f t="shared" si="0"/>
        <v>691.0470000000001</v>
      </c>
      <c r="I55" s="51">
        <f t="shared" si="0"/>
        <v>0</v>
      </c>
      <c r="J55" s="51">
        <f t="shared" si="0"/>
        <v>726.193</v>
      </c>
      <c r="K55" s="51">
        <f t="shared" si="0"/>
        <v>0</v>
      </c>
      <c r="L55" s="51">
        <f t="shared" si="0"/>
        <v>761.658</v>
      </c>
      <c r="M55" s="51">
        <f t="shared" si="0"/>
        <v>0</v>
      </c>
      <c r="N55" s="51">
        <f t="shared" si="0"/>
        <v>799.015</v>
      </c>
    </row>
    <row r="56" spans="1:14" s="58" customFormat="1" ht="17.25" customHeight="1">
      <c r="A56" s="53"/>
      <c r="B56" s="54" t="s">
        <v>63</v>
      </c>
      <c r="C56" s="55" t="s">
        <v>64</v>
      </c>
      <c r="D56" s="56">
        <f>D57+D58</f>
        <v>58.830000000000005</v>
      </c>
      <c r="E56" s="57"/>
      <c r="F56" s="56">
        <f>F57+F58</f>
        <v>58.830000000000005</v>
      </c>
      <c r="G56" s="57"/>
      <c r="H56" s="56">
        <f>H57+H58</f>
        <v>58.830000000000005</v>
      </c>
      <c r="I56" s="57"/>
      <c r="J56" s="56">
        <f>J57+J58</f>
        <v>58.830000000000005</v>
      </c>
      <c r="K56" s="57"/>
      <c r="L56" s="56">
        <f>L57+L58</f>
        <v>58.830000000000005</v>
      </c>
      <c r="M56" s="57"/>
      <c r="N56" s="56">
        <f>N57+N58</f>
        <v>58.830000000000005</v>
      </c>
    </row>
    <row r="57" spans="1:14" s="58" customFormat="1" ht="12.75">
      <c r="A57" s="59"/>
      <c r="B57" s="34" t="s">
        <v>65</v>
      </c>
      <c r="C57" s="60" t="s">
        <v>66</v>
      </c>
      <c r="D57" s="61"/>
      <c r="E57" s="62"/>
      <c r="F57" s="61"/>
      <c r="G57" s="62"/>
      <c r="H57" s="61"/>
      <c r="I57" s="62"/>
      <c r="J57" s="61"/>
      <c r="K57" s="62"/>
      <c r="L57" s="61"/>
      <c r="M57" s="62"/>
      <c r="N57" s="61"/>
    </row>
    <row r="58" spans="1:14" s="58" customFormat="1" ht="12.75">
      <c r="A58" s="63"/>
      <c r="B58" s="34" t="s">
        <v>39</v>
      </c>
      <c r="C58" s="60" t="s">
        <v>67</v>
      </c>
      <c r="D58" s="64">
        <f>8.31+50.52</f>
        <v>58.830000000000005</v>
      </c>
      <c r="E58" s="65"/>
      <c r="F58" s="61">
        <f>D58</f>
        <v>58.830000000000005</v>
      </c>
      <c r="G58" s="65"/>
      <c r="H58" s="61">
        <f>F58</f>
        <v>58.830000000000005</v>
      </c>
      <c r="I58" s="65"/>
      <c r="J58" s="61">
        <f>H58</f>
        <v>58.830000000000005</v>
      </c>
      <c r="K58" s="65"/>
      <c r="L58" s="61">
        <f>J58</f>
        <v>58.830000000000005</v>
      </c>
      <c r="M58" s="65"/>
      <c r="N58" s="61">
        <f>L58</f>
        <v>58.830000000000005</v>
      </c>
    </row>
    <row r="59" spans="1:14" s="58" customFormat="1" ht="12.75">
      <c r="A59" s="59"/>
      <c r="B59" s="66" t="s">
        <v>68</v>
      </c>
      <c r="C59" s="67" t="s">
        <v>69</v>
      </c>
      <c r="D59" s="68">
        <f>(D60/(100-3.261))*100</f>
        <v>1.6134734514433484</v>
      </c>
      <c r="E59" s="69"/>
      <c r="F59" s="61">
        <f>D59</f>
        <v>1.6134734514433484</v>
      </c>
      <c r="G59" s="69"/>
      <c r="H59" s="61">
        <f>F59</f>
        <v>1.6134734514433484</v>
      </c>
      <c r="I59" s="69"/>
      <c r="J59" s="61">
        <f>H59</f>
        <v>1.6134734514433484</v>
      </c>
      <c r="K59" s="69"/>
      <c r="L59" s="61">
        <f>J59</f>
        <v>1.6134734514433484</v>
      </c>
      <c r="M59" s="69"/>
      <c r="N59" s="61">
        <f>L59</f>
        <v>1.6134734514433484</v>
      </c>
    </row>
    <row r="60" spans="1:14" s="58" customFormat="1" ht="12.75">
      <c r="A60" s="59"/>
      <c r="B60" s="66" t="s">
        <v>70</v>
      </c>
      <c r="C60" s="67" t="s">
        <v>69</v>
      </c>
      <c r="D60" s="70">
        <v>1.5608580821917808</v>
      </c>
      <c r="E60" s="65"/>
      <c r="F60" s="61">
        <f>D60</f>
        <v>1.5608580821917808</v>
      </c>
      <c r="G60" s="65"/>
      <c r="H60" s="61">
        <f>F60</f>
        <v>1.5608580821917808</v>
      </c>
      <c r="I60" s="65"/>
      <c r="J60" s="61">
        <f>H60</f>
        <v>1.5608580821917808</v>
      </c>
      <c r="K60" s="65"/>
      <c r="L60" s="61">
        <f>J60</f>
        <v>1.5608580821917808</v>
      </c>
      <c r="M60" s="65"/>
      <c r="N60" s="61">
        <f>L60</f>
        <v>1.5608580821917808</v>
      </c>
    </row>
    <row r="61" spans="1:14" s="58" customFormat="1" ht="12.75">
      <c r="A61" s="59"/>
      <c r="B61" s="66" t="s">
        <v>71</v>
      </c>
      <c r="C61" s="67" t="s">
        <v>69</v>
      </c>
      <c r="D61" s="71">
        <f>D59-D60</f>
        <v>0.05261536925156762</v>
      </c>
      <c r="E61" s="72"/>
      <c r="F61" s="71">
        <f>F59-F60</f>
        <v>0.05261536925156762</v>
      </c>
      <c r="G61" s="72"/>
      <c r="H61" s="71">
        <f>H59-H60</f>
        <v>0.05261536925156762</v>
      </c>
      <c r="I61" s="72"/>
      <c r="J61" s="71">
        <f>J59-J60</f>
        <v>0.05261536925156762</v>
      </c>
      <c r="K61" s="72"/>
      <c r="L61" s="71">
        <f>L59-L60</f>
        <v>0.05261536925156762</v>
      </c>
      <c r="M61" s="72"/>
      <c r="N61" s="71">
        <f>N59-N60</f>
        <v>0.05261536925156762</v>
      </c>
    </row>
    <row r="62" spans="1:14" s="58" customFormat="1" ht="12.75">
      <c r="A62" s="73"/>
      <c r="B62" s="66" t="s">
        <v>72</v>
      </c>
      <c r="C62" s="74" t="s">
        <v>58</v>
      </c>
      <c r="D62" s="75">
        <f>D61/D59*100</f>
        <v>3.261000000000002</v>
      </c>
      <c r="E62" s="72"/>
      <c r="F62" s="75">
        <f>F61/F59*100</f>
        <v>3.261000000000002</v>
      </c>
      <c r="G62" s="72"/>
      <c r="H62" s="75">
        <f>H61/H59*100</f>
        <v>3.261000000000002</v>
      </c>
      <c r="I62" s="72"/>
      <c r="J62" s="75">
        <f>J61/J59*100</f>
        <v>3.261000000000002</v>
      </c>
      <c r="K62" s="72"/>
      <c r="L62" s="75">
        <f>L61/L59*100</f>
        <v>3.261000000000002</v>
      </c>
      <c r="M62" s="72"/>
      <c r="N62" s="75">
        <f>N61/N59*100</f>
        <v>3.261000000000002</v>
      </c>
    </row>
    <row r="63" spans="1:14" s="58" customFormat="1" ht="12.75">
      <c r="A63" s="73"/>
      <c r="B63" s="76" t="s">
        <v>91</v>
      </c>
      <c r="C63" s="74" t="s">
        <v>73</v>
      </c>
      <c r="D63" s="77">
        <f>1*2</f>
        <v>2</v>
      </c>
      <c r="E63" s="69"/>
      <c r="F63" s="77">
        <f>D63</f>
        <v>2</v>
      </c>
      <c r="G63" s="69"/>
      <c r="H63" s="77">
        <f>F63</f>
        <v>2</v>
      </c>
      <c r="I63" s="69"/>
      <c r="J63" s="77">
        <f>H63</f>
        <v>2</v>
      </c>
      <c r="K63" s="69"/>
      <c r="L63" s="77">
        <f>J63</f>
        <v>2</v>
      </c>
      <c r="M63" s="69"/>
      <c r="N63" s="77">
        <f>L63</f>
        <v>2</v>
      </c>
    </row>
    <row r="64" spans="1:14" s="58" customFormat="1" ht="12.75">
      <c r="A64" s="73"/>
      <c r="B64" s="78" t="s">
        <v>74</v>
      </c>
      <c r="C64" s="74" t="s">
        <v>75</v>
      </c>
      <c r="D64" s="79">
        <v>5889.177</v>
      </c>
      <c r="E64" s="69"/>
      <c r="F64" s="79">
        <f>D64</f>
        <v>5889.177</v>
      </c>
      <c r="G64" s="69"/>
      <c r="H64" s="79">
        <f>F64</f>
        <v>5889.177</v>
      </c>
      <c r="I64" s="69"/>
      <c r="J64" s="79">
        <f>H64</f>
        <v>5889.177</v>
      </c>
      <c r="K64" s="69"/>
      <c r="L64" s="79">
        <f>J64</f>
        <v>5889.177</v>
      </c>
      <c r="M64" s="69"/>
      <c r="N64" s="79">
        <f>L64</f>
        <v>5889.177</v>
      </c>
    </row>
    <row r="65" spans="1:14" s="58" customFormat="1" ht="12.75">
      <c r="A65" s="73"/>
      <c r="B65" s="78" t="s">
        <v>76</v>
      </c>
      <c r="C65" s="74" t="s">
        <v>75</v>
      </c>
      <c r="D65" s="79">
        <v>5697.132</v>
      </c>
      <c r="E65" s="69"/>
      <c r="F65" s="79">
        <f>D65</f>
        <v>5697.132</v>
      </c>
      <c r="G65" s="69"/>
      <c r="H65" s="79">
        <f>F65</f>
        <v>5697.132</v>
      </c>
      <c r="I65" s="69"/>
      <c r="J65" s="79">
        <f>H65</f>
        <v>5697.132</v>
      </c>
      <c r="K65" s="69"/>
      <c r="L65" s="79">
        <f>J65</f>
        <v>5697.132</v>
      </c>
      <c r="M65" s="69"/>
      <c r="N65" s="79">
        <f>L65</f>
        <v>5697.132</v>
      </c>
    </row>
    <row r="66" spans="1:14" s="58" customFormat="1" ht="12.75">
      <c r="A66" s="73"/>
      <c r="B66" s="78" t="s">
        <v>72</v>
      </c>
      <c r="C66" s="74" t="s">
        <v>75</v>
      </c>
      <c r="D66" s="80">
        <f>D64-D65</f>
        <v>192.04500000000007</v>
      </c>
      <c r="E66" s="72"/>
      <c r="F66" s="80">
        <f>F64-F65</f>
        <v>192.04500000000007</v>
      </c>
      <c r="G66" s="72"/>
      <c r="H66" s="80">
        <f>H64-H65</f>
        <v>192.04500000000007</v>
      </c>
      <c r="I66" s="72"/>
      <c r="J66" s="80">
        <f>J64-J65</f>
        <v>192.04500000000007</v>
      </c>
      <c r="K66" s="72"/>
      <c r="L66" s="80">
        <f>L64-L65</f>
        <v>192.04500000000007</v>
      </c>
      <c r="M66" s="72"/>
      <c r="N66" s="80">
        <f>N64-N65</f>
        <v>192.04500000000007</v>
      </c>
    </row>
    <row r="67" spans="1:14" s="58" customFormat="1" ht="12.75">
      <c r="A67" s="73"/>
      <c r="B67" s="78" t="s">
        <v>72</v>
      </c>
      <c r="C67" s="74" t="s">
        <v>58</v>
      </c>
      <c r="D67" s="80">
        <f>ROUND((D66/D64*100),2)</f>
        <v>3.26</v>
      </c>
      <c r="E67" s="72"/>
      <c r="F67" s="80">
        <f>ROUND((F66/F64*100),2)</f>
        <v>3.26</v>
      </c>
      <c r="G67" s="72"/>
      <c r="H67" s="80">
        <f>ROUND((H66/H64*100),2)</f>
        <v>3.26</v>
      </c>
      <c r="I67" s="72"/>
      <c r="J67" s="80">
        <f>ROUND((J66/J64*100),2)</f>
        <v>3.26</v>
      </c>
      <c r="K67" s="72"/>
      <c r="L67" s="80">
        <f>ROUND((L66/L64*100),2)</f>
        <v>3.26</v>
      </c>
      <c r="M67" s="72"/>
      <c r="N67" s="80">
        <f>ROUND((N66/N64*100),2)</f>
        <v>3.26</v>
      </c>
    </row>
    <row r="68" spans="1:14" s="58" customFormat="1" ht="21" customHeight="1">
      <c r="A68" s="73"/>
      <c r="B68" s="76" t="s">
        <v>77</v>
      </c>
      <c r="C68" s="81" t="s">
        <v>7</v>
      </c>
      <c r="D68" s="82">
        <f>ROUND(D66/1000*D77,2)</f>
        <v>275.58</v>
      </c>
      <c r="E68" s="72">
        <v>13</v>
      </c>
      <c r="F68" s="82">
        <f>ROUND(F66/1000*F77,2)</f>
        <v>311.41</v>
      </c>
      <c r="G68" s="72">
        <v>12</v>
      </c>
      <c r="H68" s="82">
        <f>ROUND(H66/1000*H77,2)</f>
        <v>348.78</v>
      </c>
      <c r="I68" s="72">
        <v>12</v>
      </c>
      <c r="J68" s="82">
        <f>ROUND(J66/1000*J77,2)</f>
        <v>390.63</v>
      </c>
      <c r="K68" s="72">
        <v>12</v>
      </c>
      <c r="L68" s="82">
        <f>ROUND(L66/1000*L77,2)</f>
        <v>437.51</v>
      </c>
      <c r="M68" s="72">
        <v>12</v>
      </c>
      <c r="N68" s="82">
        <f>ROUND(N66/1000*N77,2)</f>
        <v>490.01</v>
      </c>
    </row>
    <row r="69" spans="1:14" s="58" customFormat="1" ht="21.75" customHeight="1">
      <c r="A69" s="73"/>
      <c r="B69" s="76" t="s">
        <v>78</v>
      </c>
      <c r="C69" s="83" t="s">
        <v>79</v>
      </c>
      <c r="D69" s="82">
        <f>ROUND(D51/D63/12*1000,2)</f>
        <v>27202.07</v>
      </c>
      <c r="E69" s="72"/>
      <c r="F69" s="82">
        <f>ROUND(F51/F63/12*1000,2)</f>
        <v>27475.08</v>
      </c>
      <c r="G69" s="72"/>
      <c r="H69" s="82">
        <f>ROUND(H51/H63/12*1000,2)</f>
        <v>28793.63</v>
      </c>
      <c r="I69" s="72"/>
      <c r="J69" s="82">
        <f>ROUND(J51/J63/12*1000,2)</f>
        <v>30258.04</v>
      </c>
      <c r="K69" s="72"/>
      <c r="L69" s="82">
        <f>ROUND(L51/L63/12*1000,2)</f>
        <v>31735.75</v>
      </c>
      <c r="M69" s="72"/>
      <c r="N69" s="82">
        <f>ROUND(N51/N63/12*1000,2)</f>
        <v>33292.29</v>
      </c>
    </row>
    <row r="70" spans="1:14" s="58" customFormat="1" ht="22.5" customHeight="1">
      <c r="A70" s="73"/>
      <c r="B70" s="76" t="s">
        <v>80</v>
      </c>
      <c r="C70" s="83" t="s">
        <v>81</v>
      </c>
      <c r="D70" s="82">
        <f>ROUND(D68/D65*1000,2)</f>
        <v>48.37</v>
      </c>
      <c r="E70" s="72"/>
      <c r="F70" s="82">
        <f>ROUND(F68/F65*1000,2)</f>
        <v>54.66</v>
      </c>
      <c r="G70" s="72"/>
      <c r="H70" s="82">
        <f>ROUND(H68/H65*1000,2)</f>
        <v>61.22</v>
      </c>
      <c r="I70" s="72"/>
      <c r="J70" s="82">
        <f>ROUND(J68/J65*1000,2)</f>
        <v>68.57</v>
      </c>
      <c r="K70" s="72"/>
      <c r="L70" s="82">
        <f>ROUND(L68/L65*1000,2)</f>
        <v>76.79</v>
      </c>
      <c r="M70" s="72"/>
      <c r="N70" s="82">
        <f>ROUND(N68/N65*1000,2)</f>
        <v>86.01</v>
      </c>
    </row>
    <row r="71" spans="1:14" s="58" customFormat="1" ht="23.25" customHeight="1">
      <c r="A71" s="84"/>
      <c r="B71" s="85" t="s">
        <v>82</v>
      </c>
      <c r="C71" s="83" t="s">
        <v>81</v>
      </c>
      <c r="D71" s="86">
        <f>ROUND((D51+D68)/D65*1000,2)</f>
        <v>162.96</v>
      </c>
      <c r="E71" s="87"/>
      <c r="F71" s="86">
        <f>ROUND((F51+F68)/F65*1000,2)</f>
        <v>170.4</v>
      </c>
      <c r="G71" s="87"/>
      <c r="H71" s="86">
        <f>ROUND((H51+H68)/H65*1000,2)</f>
        <v>182.52</v>
      </c>
      <c r="I71" s="87"/>
      <c r="J71" s="86">
        <f>ROUND((J51+J68)/J65*1000,2)</f>
        <v>196.03</v>
      </c>
      <c r="K71" s="87"/>
      <c r="L71" s="86">
        <f>ROUND((L51+L68)/L65*1000,2)</f>
        <v>210.49</v>
      </c>
      <c r="M71" s="87"/>
      <c r="N71" s="86">
        <f>ROUND((N51+N68)/N65*1000,2)</f>
        <v>226.26</v>
      </c>
    </row>
    <row r="72" spans="1:14" s="58" customFormat="1" ht="30" customHeight="1">
      <c r="A72" s="88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</row>
    <row r="73" spans="1:14" s="58" customFormat="1" ht="21.75" customHeight="1">
      <c r="A73" s="88"/>
      <c r="B73" s="89" t="s">
        <v>83</v>
      </c>
      <c r="C73" s="90"/>
      <c r="D73" s="88"/>
      <c r="E73" s="91"/>
      <c r="F73" s="92">
        <f>F55/D55*100</f>
        <v>101.00364552244649</v>
      </c>
      <c r="G73" s="91"/>
      <c r="H73" s="92">
        <f>H55/F55*100</f>
        <v>104.79904519549532</v>
      </c>
      <c r="I73" s="91"/>
      <c r="J73" s="92">
        <f>J55/H55*100</f>
        <v>105.08590587905017</v>
      </c>
      <c r="K73" s="91"/>
      <c r="L73" s="92">
        <f>L55/J55*100</f>
        <v>104.88368794521567</v>
      </c>
      <c r="M73" s="91"/>
      <c r="N73" s="92">
        <f>N55/L55*100</f>
        <v>104.90469475801474</v>
      </c>
    </row>
    <row r="74" spans="1:14" s="58" customFormat="1" ht="21.75" customHeight="1">
      <c r="A74" s="88"/>
      <c r="B74" s="89"/>
      <c r="C74" s="90"/>
      <c r="D74" s="88"/>
      <c r="E74" s="91"/>
      <c r="F74" s="92"/>
      <c r="G74" s="91"/>
      <c r="H74" s="92"/>
      <c r="I74" s="91"/>
      <c r="J74" s="92"/>
      <c r="K74" s="91"/>
      <c r="L74" s="92"/>
      <c r="M74" s="91"/>
      <c r="N74" s="92"/>
    </row>
    <row r="75" spans="1:14" s="58" customFormat="1" ht="21.75" customHeight="1">
      <c r="A75" s="183" t="s">
        <v>96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</row>
    <row r="76" spans="1:14" s="58" customFormat="1" ht="12.75">
      <c r="A76" s="88"/>
      <c r="B76" s="93" t="s">
        <v>84</v>
      </c>
      <c r="C76" s="94"/>
      <c r="D76" s="88"/>
      <c r="E76" s="91"/>
      <c r="F76" s="88"/>
      <c r="G76" s="91"/>
      <c r="H76" s="88"/>
      <c r="I76" s="91"/>
      <c r="J76" s="88"/>
      <c r="K76" s="91"/>
      <c r="L76" s="88"/>
      <c r="M76" s="91"/>
      <c r="N76" s="88"/>
    </row>
    <row r="77" spans="1:14" s="58" customFormat="1" ht="25.5">
      <c r="A77" s="88"/>
      <c r="B77" s="95" t="s">
        <v>92</v>
      </c>
      <c r="C77" s="96" t="s">
        <v>85</v>
      </c>
      <c r="D77" s="88">
        <v>1435</v>
      </c>
      <c r="E77" s="72">
        <v>13</v>
      </c>
      <c r="F77" s="20">
        <f>ROUND((D77*(100+E77)/100),2)</f>
        <v>1621.55</v>
      </c>
      <c r="G77" s="72">
        <v>12</v>
      </c>
      <c r="H77" s="20">
        <f>ROUND((F77*(100+G77)/100),2)</f>
        <v>1816.14</v>
      </c>
      <c r="I77" s="72">
        <v>12</v>
      </c>
      <c r="J77" s="20">
        <f>ROUND((H77*(100+I77)/100),2)</f>
        <v>2034.08</v>
      </c>
      <c r="K77" s="72">
        <v>12</v>
      </c>
      <c r="L77" s="20">
        <f>ROUND((J77*(100+K77)/100),2)</f>
        <v>2278.17</v>
      </c>
      <c r="M77" s="72">
        <v>12</v>
      </c>
      <c r="N77" s="20">
        <f>ROUND((L77*(100+M77)/100),2)</f>
        <v>2551.55</v>
      </c>
    </row>
    <row r="78" spans="1:14" s="58" customFormat="1" ht="12.75">
      <c r="A78" s="88"/>
      <c r="B78" s="95"/>
      <c r="C78" s="94"/>
      <c r="D78" s="88"/>
      <c r="E78" s="91"/>
      <c r="F78" s="88"/>
      <c r="G78" s="91"/>
      <c r="H78" s="88"/>
      <c r="I78" s="91"/>
      <c r="J78" s="88"/>
      <c r="K78" s="91"/>
      <c r="L78" s="88"/>
      <c r="M78" s="91"/>
      <c r="N78" s="88"/>
    </row>
    <row r="79" spans="1:14" s="58" customFormat="1" ht="12.75">
      <c r="A79" s="88"/>
      <c r="B79" s="95" t="s">
        <v>86</v>
      </c>
      <c r="C79" s="94"/>
      <c r="D79" s="88"/>
      <c r="E79" s="91"/>
      <c r="F79" s="88"/>
      <c r="G79" s="91"/>
      <c r="H79" s="88"/>
      <c r="I79" s="91"/>
      <c r="J79" s="88"/>
      <c r="K79" s="91"/>
      <c r="L79" s="88"/>
      <c r="M79" s="91"/>
      <c r="N79" s="88"/>
    </row>
    <row r="80" spans="1:14" s="58" customFormat="1" ht="12.75">
      <c r="A80" s="88"/>
      <c r="B80" s="95"/>
      <c r="C80" s="94"/>
      <c r="D80" s="88"/>
      <c r="E80" s="91"/>
      <c r="F80" s="88"/>
      <c r="G80" s="91"/>
      <c r="H80" s="88"/>
      <c r="I80" s="91"/>
      <c r="J80" s="88"/>
      <c r="K80" s="91"/>
      <c r="L80" s="88"/>
      <c r="M80" s="91"/>
      <c r="N80" s="88"/>
    </row>
    <row r="81" spans="1:14" s="58" customFormat="1" ht="12.75">
      <c r="A81" s="88"/>
      <c r="B81" s="95"/>
      <c r="C81" s="94"/>
      <c r="D81" s="88"/>
      <c r="E81" s="91"/>
      <c r="F81" s="88"/>
      <c r="G81" s="91"/>
      <c r="H81" s="88"/>
      <c r="I81" s="91"/>
      <c r="J81" s="88"/>
      <c r="K81" s="91"/>
      <c r="L81" s="88"/>
      <c r="M81" s="91"/>
      <c r="N81" s="88"/>
    </row>
    <row r="82" spans="1:14" s="58" customFormat="1" ht="12.75">
      <c r="A82" s="88"/>
      <c r="B82" s="95"/>
      <c r="C82" s="94"/>
      <c r="D82" s="88"/>
      <c r="E82" s="91"/>
      <c r="F82" s="88"/>
      <c r="G82" s="91"/>
      <c r="H82" s="88"/>
      <c r="I82" s="91"/>
      <c r="J82" s="88"/>
      <c r="K82" s="91"/>
      <c r="L82" s="88"/>
      <c r="M82" s="91"/>
      <c r="N82" s="88"/>
    </row>
    <row r="83" spans="1:14" s="58" customFormat="1" ht="12.75">
      <c r="A83" s="88"/>
      <c r="B83" s="95"/>
      <c r="C83" s="94"/>
      <c r="D83" s="88"/>
      <c r="E83" s="91"/>
      <c r="F83" s="88"/>
      <c r="G83" s="91"/>
      <c r="H83" s="88"/>
      <c r="I83" s="91"/>
      <c r="J83" s="88"/>
      <c r="K83" s="91"/>
      <c r="L83" s="88"/>
      <c r="M83" s="91"/>
      <c r="N83" s="88"/>
    </row>
    <row r="84" spans="1:14" s="58" customFormat="1" ht="12.75">
      <c r="A84" s="88"/>
      <c r="B84" s="95"/>
      <c r="C84" s="94"/>
      <c r="D84" s="88"/>
      <c r="E84" s="91"/>
      <c r="F84" s="88"/>
      <c r="G84" s="91"/>
      <c r="H84" s="88"/>
      <c r="I84" s="91"/>
      <c r="J84" s="88"/>
      <c r="K84" s="91"/>
      <c r="L84" s="88"/>
      <c r="M84" s="91"/>
      <c r="N84" s="88"/>
    </row>
    <row r="85" spans="1:14" s="58" customFormat="1" ht="12.75">
      <c r="A85" s="88"/>
      <c r="B85" s="95"/>
      <c r="C85" s="94"/>
      <c r="D85" s="88"/>
      <c r="E85" s="91"/>
      <c r="F85" s="88"/>
      <c r="G85" s="91"/>
      <c r="H85" s="88"/>
      <c r="I85" s="91"/>
      <c r="J85" s="88"/>
      <c r="K85" s="91"/>
      <c r="L85" s="88"/>
      <c r="M85" s="91"/>
      <c r="N85" s="88"/>
    </row>
    <row r="86" spans="1:14" s="58" customFormat="1" ht="12.75">
      <c r="A86" s="88"/>
      <c r="B86" s="95"/>
      <c r="C86" s="94"/>
      <c r="D86" s="88"/>
      <c r="E86" s="91"/>
      <c r="F86" s="88"/>
      <c r="G86" s="91"/>
      <c r="H86" s="88"/>
      <c r="I86" s="91"/>
      <c r="J86" s="88"/>
      <c r="K86" s="91"/>
      <c r="L86" s="88"/>
      <c r="M86" s="91"/>
      <c r="N86" s="88"/>
    </row>
    <row r="87" spans="1:14" s="58" customFormat="1" ht="12.75">
      <c r="A87" s="88"/>
      <c r="B87" s="95"/>
      <c r="C87" s="94"/>
      <c r="D87" s="88"/>
      <c r="E87" s="91"/>
      <c r="F87" s="88"/>
      <c r="G87" s="91"/>
      <c r="H87" s="88"/>
      <c r="I87" s="91"/>
      <c r="J87" s="88"/>
      <c r="K87" s="91"/>
      <c r="L87" s="88"/>
      <c r="M87" s="91"/>
      <c r="N87" s="88"/>
    </row>
    <row r="88" spans="1:14" s="58" customFormat="1" ht="12.75">
      <c r="A88" s="88"/>
      <c r="B88" s="95"/>
      <c r="C88" s="94"/>
      <c r="D88" s="88"/>
      <c r="E88" s="91"/>
      <c r="F88" s="88"/>
      <c r="G88" s="91"/>
      <c r="H88" s="88"/>
      <c r="I88" s="91"/>
      <c r="J88" s="88"/>
      <c r="K88" s="91"/>
      <c r="L88" s="88"/>
      <c r="M88" s="91"/>
      <c r="N88" s="88"/>
    </row>
    <row r="89" spans="1:14" s="58" customFormat="1" ht="12.75">
      <c r="A89" s="88"/>
      <c r="B89" s="95"/>
      <c r="C89" s="94"/>
      <c r="D89" s="88"/>
      <c r="E89" s="91"/>
      <c r="F89" s="88"/>
      <c r="G89" s="91"/>
      <c r="H89" s="88"/>
      <c r="I89" s="91"/>
      <c r="J89" s="88"/>
      <c r="K89" s="91"/>
      <c r="L89" s="88"/>
      <c r="M89" s="91"/>
      <c r="N89" s="88"/>
    </row>
    <row r="90" spans="1:14" s="58" customFormat="1" ht="12.75">
      <c r="A90" s="88"/>
      <c r="B90" s="95"/>
      <c r="C90" s="94"/>
      <c r="D90" s="88"/>
      <c r="E90" s="91"/>
      <c r="F90" s="88"/>
      <c r="G90" s="91"/>
      <c r="H90" s="88"/>
      <c r="I90" s="91"/>
      <c r="J90" s="88"/>
      <c r="K90" s="91"/>
      <c r="L90" s="88"/>
      <c r="M90" s="91"/>
      <c r="N90" s="88"/>
    </row>
    <row r="91" spans="1:14" s="58" customFormat="1" ht="12.75">
      <c r="A91" s="88"/>
      <c r="B91" s="95"/>
      <c r="C91" s="94"/>
      <c r="D91" s="88"/>
      <c r="E91" s="91"/>
      <c r="F91" s="88"/>
      <c r="G91" s="91"/>
      <c r="H91" s="88"/>
      <c r="I91" s="91"/>
      <c r="J91" s="88"/>
      <c r="K91" s="91"/>
      <c r="L91" s="88"/>
      <c r="M91" s="91"/>
      <c r="N91" s="88"/>
    </row>
    <row r="92" spans="1:14" s="58" customFormat="1" ht="12.75">
      <c r="A92" s="88"/>
      <c r="B92" s="95"/>
      <c r="C92" s="94"/>
      <c r="D92" s="88"/>
      <c r="E92" s="91"/>
      <c r="F92" s="88"/>
      <c r="G92" s="91"/>
      <c r="H92" s="88"/>
      <c r="I92" s="91"/>
      <c r="J92" s="88"/>
      <c r="K92" s="91"/>
      <c r="L92" s="88"/>
      <c r="M92" s="91"/>
      <c r="N92" s="88"/>
    </row>
    <row r="93" spans="1:14" s="58" customFormat="1" ht="12.75">
      <c r="A93" s="88"/>
      <c r="B93" s="95"/>
      <c r="C93" s="94"/>
      <c r="D93" s="88"/>
      <c r="E93" s="91"/>
      <c r="F93" s="88"/>
      <c r="G93" s="91"/>
      <c r="H93" s="88"/>
      <c r="I93" s="91"/>
      <c r="J93" s="88"/>
      <c r="K93" s="91"/>
      <c r="L93" s="88"/>
      <c r="M93" s="91"/>
      <c r="N93" s="88"/>
    </row>
    <row r="94" spans="1:14" s="58" customFormat="1" ht="12.75">
      <c r="A94" s="88"/>
      <c r="B94" s="95"/>
      <c r="C94" s="94"/>
      <c r="D94" s="88"/>
      <c r="E94" s="91"/>
      <c r="F94" s="88"/>
      <c r="G94" s="91"/>
      <c r="H94" s="88"/>
      <c r="I94" s="91"/>
      <c r="J94" s="88"/>
      <c r="K94" s="91"/>
      <c r="L94" s="88"/>
      <c r="M94" s="91"/>
      <c r="N94" s="88"/>
    </row>
    <row r="95" spans="1:14" s="58" customFormat="1" ht="12.75">
      <c r="A95" s="88"/>
      <c r="B95" s="95"/>
      <c r="C95" s="94"/>
      <c r="D95" s="88"/>
      <c r="E95" s="91"/>
      <c r="F95" s="88"/>
      <c r="G95" s="91"/>
      <c r="H95" s="88"/>
      <c r="I95" s="91"/>
      <c r="J95" s="88"/>
      <c r="K95" s="91"/>
      <c r="L95" s="88"/>
      <c r="M95" s="91"/>
      <c r="N95" s="88"/>
    </row>
    <row r="96" spans="1:14" s="58" customFormat="1" ht="12.75">
      <c r="A96" s="88"/>
      <c r="B96" s="95"/>
      <c r="C96" s="94"/>
      <c r="D96" s="88"/>
      <c r="E96" s="91"/>
      <c r="F96" s="88"/>
      <c r="G96" s="91"/>
      <c r="H96" s="88"/>
      <c r="I96" s="91"/>
      <c r="J96" s="88"/>
      <c r="K96" s="91"/>
      <c r="L96" s="88"/>
      <c r="M96" s="91"/>
      <c r="N96" s="88"/>
    </row>
    <row r="97" spans="1:14" s="58" customFormat="1" ht="12.75">
      <c r="A97" s="88"/>
      <c r="B97" s="95"/>
      <c r="C97" s="94"/>
      <c r="D97" s="88"/>
      <c r="E97" s="91"/>
      <c r="F97" s="88"/>
      <c r="G97" s="91"/>
      <c r="H97" s="88"/>
      <c r="I97" s="91"/>
      <c r="J97" s="88"/>
      <c r="K97" s="91"/>
      <c r="L97" s="88"/>
      <c r="M97" s="91"/>
      <c r="N97" s="88"/>
    </row>
    <row r="98" spans="1:14" s="58" customFormat="1" ht="12.75">
      <c r="A98" s="88"/>
      <c r="B98" s="95"/>
      <c r="C98" s="94"/>
      <c r="D98" s="88"/>
      <c r="E98" s="91"/>
      <c r="F98" s="88"/>
      <c r="G98" s="91"/>
      <c r="H98" s="88"/>
      <c r="I98" s="91"/>
      <c r="J98" s="88"/>
      <c r="K98" s="91"/>
      <c r="L98" s="88"/>
      <c r="M98" s="91"/>
      <c r="N98" s="88"/>
    </row>
    <row r="99" spans="1:14" s="58" customFormat="1" ht="12.75">
      <c r="A99" s="88"/>
      <c r="B99" s="95"/>
      <c r="C99" s="94"/>
      <c r="D99" s="88"/>
      <c r="E99" s="91"/>
      <c r="F99" s="88"/>
      <c r="G99" s="91"/>
      <c r="H99" s="88"/>
      <c r="I99" s="91"/>
      <c r="J99" s="88"/>
      <c r="K99" s="91"/>
      <c r="L99" s="88"/>
      <c r="M99" s="91"/>
      <c r="N99" s="88"/>
    </row>
    <row r="100" spans="1:14" s="58" customFormat="1" ht="12.75">
      <c r="A100" s="88"/>
      <c r="B100" s="95"/>
      <c r="C100" s="94"/>
      <c r="D100" s="88"/>
      <c r="E100" s="91"/>
      <c r="F100" s="88"/>
      <c r="G100" s="91"/>
      <c r="H100" s="88"/>
      <c r="I100" s="91"/>
      <c r="J100" s="88"/>
      <c r="K100" s="91"/>
      <c r="L100" s="88"/>
      <c r="M100" s="91"/>
      <c r="N100" s="88"/>
    </row>
    <row r="101" spans="1:14" s="58" customFormat="1" ht="12.75">
      <c r="A101" s="88"/>
      <c r="B101" s="95"/>
      <c r="C101" s="94"/>
      <c r="D101" s="88"/>
      <c r="E101" s="91"/>
      <c r="F101" s="88"/>
      <c r="G101" s="91"/>
      <c r="H101" s="88"/>
      <c r="I101" s="91"/>
      <c r="J101" s="88"/>
      <c r="K101" s="91"/>
      <c r="L101" s="88"/>
      <c r="M101" s="91"/>
      <c r="N101" s="88"/>
    </row>
    <row r="102" spans="1:14" s="58" customFormat="1" ht="12.75">
      <c r="A102" s="88"/>
      <c r="B102" s="95"/>
      <c r="C102" s="94"/>
      <c r="D102" s="88"/>
      <c r="E102" s="91"/>
      <c r="F102" s="88"/>
      <c r="G102" s="91"/>
      <c r="H102" s="88"/>
      <c r="I102" s="91"/>
      <c r="J102" s="88"/>
      <c r="K102" s="91"/>
      <c r="L102" s="88"/>
      <c r="M102" s="91"/>
      <c r="N102" s="88"/>
    </row>
    <row r="103" spans="1:14" s="58" customFormat="1" ht="12.75">
      <c r="A103" s="88"/>
      <c r="B103" s="95"/>
      <c r="C103" s="94"/>
      <c r="D103" s="88"/>
      <c r="E103" s="91"/>
      <c r="F103" s="88"/>
      <c r="G103" s="91"/>
      <c r="H103" s="88"/>
      <c r="I103" s="91"/>
      <c r="J103" s="88"/>
      <c r="K103" s="91"/>
      <c r="L103" s="88"/>
      <c r="M103" s="91"/>
      <c r="N103" s="88"/>
    </row>
    <row r="104" spans="1:14" s="58" customFormat="1" ht="12.75">
      <c r="A104" s="88"/>
      <c r="B104" s="95"/>
      <c r="C104" s="94"/>
      <c r="D104" s="88"/>
      <c r="E104" s="91"/>
      <c r="F104" s="88"/>
      <c r="G104" s="91"/>
      <c r="H104" s="88"/>
      <c r="I104" s="91"/>
      <c r="J104" s="88"/>
      <c r="K104" s="91"/>
      <c r="L104" s="88"/>
      <c r="M104" s="91"/>
      <c r="N104" s="88"/>
    </row>
    <row r="105" spans="1:14" s="58" customFormat="1" ht="12.75">
      <c r="A105" s="88"/>
      <c r="B105" s="95"/>
      <c r="C105" s="94"/>
      <c r="D105" s="88"/>
      <c r="E105" s="91"/>
      <c r="F105" s="88"/>
      <c r="G105" s="91"/>
      <c r="H105" s="88"/>
      <c r="I105" s="91"/>
      <c r="J105" s="88"/>
      <c r="K105" s="91"/>
      <c r="L105" s="88"/>
      <c r="M105" s="91"/>
      <c r="N105" s="88"/>
    </row>
    <row r="106" spans="1:14" s="58" customFormat="1" ht="12.75">
      <c r="A106" s="88"/>
      <c r="B106" s="95"/>
      <c r="C106" s="94"/>
      <c r="D106" s="88"/>
      <c r="E106" s="91"/>
      <c r="F106" s="88"/>
      <c r="G106" s="91"/>
      <c r="H106" s="88"/>
      <c r="I106" s="91"/>
      <c r="J106" s="88"/>
      <c r="K106" s="91"/>
      <c r="L106" s="88"/>
      <c r="M106" s="91"/>
      <c r="N106" s="88"/>
    </row>
    <row r="107" spans="1:14" s="58" customFormat="1" ht="12.75">
      <c r="A107" s="88"/>
      <c r="B107" s="95"/>
      <c r="C107" s="94"/>
      <c r="D107" s="88"/>
      <c r="E107" s="91"/>
      <c r="F107" s="88"/>
      <c r="G107" s="91"/>
      <c r="H107" s="88"/>
      <c r="I107" s="91"/>
      <c r="J107" s="88"/>
      <c r="K107" s="91"/>
      <c r="L107" s="88"/>
      <c r="M107" s="91"/>
      <c r="N107" s="88"/>
    </row>
    <row r="108" spans="1:14" ht="12.75">
      <c r="A108" s="97"/>
      <c r="B108" s="98"/>
      <c r="C108" s="99"/>
      <c r="D108" s="97"/>
      <c r="E108" s="100"/>
      <c r="F108" s="97"/>
      <c r="G108" s="100"/>
      <c r="H108" s="97"/>
      <c r="I108" s="100"/>
      <c r="J108" s="97"/>
      <c r="K108" s="100"/>
      <c r="L108" s="97"/>
      <c r="M108" s="100"/>
      <c r="N108" s="97"/>
    </row>
    <row r="109" spans="1:14" ht="12.75">
      <c r="A109" s="97"/>
      <c r="B109" s="98"/>
      <c r="C109" s="99"/>
      <c r="D109" s="97"/>
      <c r="E109" s="100"/>
      <c r="F109" s="97"/>
      <c r="G109" s="100"/>
      <c r="H109" s="97"/>
      <c r="I109" s="100"/>
      <c r="J109" s="97"/>
      <c r="K109" s="100"/>
      <c r="L109" s="97"/>
      <c r="M109" s="100"/>
      <c r="N109" s="97"/>
    </row>
    <row r="110" spans="1:14" ht="12.75">
      <c r="A110" s="97"/>
      <c r="B110" s="98"/>
      <c r="C110" s="99"/>
      <c r="D110" s="97"/>
      <c r="E110" s="100"/>
      <c r="F110" s="97"/>
      <c r="G110" s="100"/>
      <c r="H110" s="97"/>
      <c r="I110" s="100"/>
      <c r="J110" s="97"/>
      <c r="K110" s="100"/>
      <c r="L110" s="97"/>
      <c r="M110" s="100"/>
      <c r="N110" s="97"/>
    </row>
    <row r="111" spans="1:14" ht="12.75">
      <c r="A111" s="97"/>
      <c r="B111" s="98"/>
      <c r="C111" s="99"/>
      <c r="D111" s="97"/>
      <c r="E111" s="100"/>
      <c r="F111" s="97"/>
      <c r="G111" s="100"/>
      <c r="H111" s="97"/>
      <c r="I111" s="100"/>
      <c r="J111" s="97"/>
      <c r="K111" s="100"/>
      <c r="L111" s="97"/>
      <c r="M111" s="100"/>
      <c r="N111" s="97"/>
    </row>
    <row r="112" spans="1:14" ht="12.75">
      <c r="A112" s="97"/>
      <c r="B112" s="98"/>
      <c r="C112" s="99"/>
      <c r="D112" s="97"/>
      <c r="E112" s="100"/>
      <c r="F112" s="97"/>
      <c r="G112" s="100"/>
      <c r="H112" s="97"/>
      <c r="I112" s="100"/>
      <c r="J112" s="97"/>
      <c r="K112" s="100"/>
      <c r="L112" s="97"/>
      <c r="M112" s="100"/>
      <c r="N112" s="97"/>
    </row>
    <row r="113" spans="1:14" ht="12.75">
      <c r="A113" s="97"/>
      <c r="B113" s="98"/>
      <c r="C113" s="99"/>
      <c r="D113" s="97"/>
      <c r="E113" s="100"/>
      <c r="F113" s="97"/>
      <c r="G113" s="100"/>
      <c r="H113" s="97"/>
      <c r="I113" s="100"/>
      <c r="J113" s="97"/>
      <c r="K113" s="100"/>
      <c r="L113" s="97"/>
      <c r="M113" s="100"/>
      <c r="N113" s="97"/>
    </row>
    <row r="114" spans="1:14" ht="12.75">
      <c r="A114" s="97"/>
      <c r="B114" s="98"/>
      <c r="C114" s="99"/>
      <c r="D114" s="97"/>
      <c r="E114" s="100"/>
      <c r="F114" s="97"/>
      <c r="G114" s="100"/>
      <c r="H114" s="97"/>
      <c r="I114" s="100"/>
      <c r="J114" s="97"/>
      <c r="K114" s="100"/>
      <c r="L114" s="97"/>
      <c r="M114" s="100"/>
      <c r="N114" s="97"/>
    </row>
    <row r="115" spans="1:14" ht="12.75">
      <c r="A115" s="97"/>
      <c r="B115" s="98"/>
      <c r="C115" s="99"/>
      <c r="D115" s="97"/>
      <c r="E115" s="100"/>
      <c r="F115" s="97"/>
      <c r="G115" s="100"/>
      <c r="H115" s="97"/>
      <c r="I115" s="100"/>
      <c r="J115" s="97"/>
      <c r="K115" s="100"/>
      <c r="L115" s="97"/>
      <c r="M115" s="100"/>
      <c r="N115" s="97"/>
    </row>
    <row r="116" spans="1:14" ht="12.75">
      <c r="A116" s="97"/>
      <c r="B116" s="98"/>
      <c r="C116" s="99"/>
      <c r="D116" s="97"/>
      <c r="E116" s="100"/>
      <c r="F116" s="97"/>
      <c r="G116" s="100"/>
      <c r="H116" s="97"/>
      <c r="I116" s="100"/>
      <c r="J116" s="97"/>
      <c r="K116" s="100"/>
      <c r="L116" s="97"/>
      <c r="M116" s="100"/>
      <c r="N116" s="97"/>
    </row>
    <row r="117" spans="1:14" ht="12.75">
      <c r="A117" s="97"/>
      <c r="B117" s="98"/>
      <c r="C117" s="99"/>
      <c r="D117" s="97"/>
      <c r="E117" s="100"/>
      <c r="F117" s="97"/>
      <c r="G117" s="100"/>
      <c r="H117" s="97"/>
      <c r="I117" s="100"/>
      <c r="J117" s="97"/>
      <c r="K117" s="100"/>
      <c r="L117" s="97"/>
      <c r="M117" s="100"/>
      <c r="N117" s="97"/>
    </row>
    <row r="118" spans="1:14" ht="12.75">
      <c r="A118" s="97"/>
      <c r="B118" s="98"/>
      <c r="C118" s="99"/>
      <c r="D118" s="97"/>
      <c r="E118" s="100"/>
      <c r="F118" s="97"/>
      <c r="G118" s="100"/>
      <c r="H118" s="97"/>
      <c r="I118" s="100"/>
      <c r="J118" s="97"/>
      <c r="K118" s="100"/>
      <c r="L118" s="97"/>
      <c r="M118" s="100"/>
      <c r="N118" s="97"/>
    </row>
    <row r="119" spans="1:14" ht="12.75">
      <c r="A119" s="97"/>
      <c r="B119" s="98"/>
      <c r="C119" s="99"/>
      <c r="D119" s="97"/>
      <c r="E119" s="100"/>
      <c r="F119" s="97"/>
      <c r="G119" s="100"/>
      <c r="H119" s="97"/>
      <c r="I119" s="100"/>
      <c r="J119" s="97"/>
      <c r="K119" s="100"/>
      <c r="L119" s="97"/>
      <c r="M119" s="100"/>
      <c r="N119" s="97"/>
    </row>
    <row r="120" spans="1:14" ht="12.75">
      <c r="A120" s="97"/>
      <c r="B120" s="98"/>
      <c r="C120" s="99"/>
      <c r="D120" s="97"/>
      <c r="E120" s="100"/>
      <c r="F120" s="97"/>
      <c r="G120" s="100"/>
      <c r="H120" s="97"/>
      <c r="I120" s="100"/>
      <c r="J120" s="97"/>
      <c r="K120" s="100"/>
      <c r="L120" s="97"/>
      <c r="M120" s="100"/>
      <c r="N120" s="97"/>
    </row>
    <row r="121" spans="1:14" ht="12.75">
      <c r="A121" s="97"/>
      <c r="B121" s="98"/>
      <c r="C121" s="99"/>
      <c r="D121" s="97"/>
      <c r="E121" s="100"/>
      <c r="F121" s="97"/>
      <c r="G121" s="100"/>
      <c r="H121" s="97"/>
      <c r="I121" s="100"/>
      <c r="J121" s="97"/>
      <c r="K121" s="100"/>
      <c r="L121" s="97"/>
      <c r="M121" s="100"/>
      <c r="N121" s="97"/>
    </row>
    <row r="122" spans="1:14" ht="12.75">
      <c r="A122" s="97"/>
      <c r="B122" s="98"/>
      <c r="C122" s="99"/>
      <c r="D122" s="97"/>
      <c r="E122" s="100"/>
      <c r="F122" s="97"/>
      <c r="G122" s="100"/>
      <c r="H122" s="97"/>
      <c r="I122" s="100"/>
      <c r="J122" s="97"/>
      <c r="K122" s="100"/>
      <c r="L122" s="97"/>
      <c r="M122" s="100"/>
      <c r="N122" s="97"/>
    </row>
    <row r="123" spans="1:14" ht="12.75">
      <c r="A123" s="97"/>
      <c r="B123" s="98"/>
      <c r="C123" s="99"/>
      <c r="D123" s="97"/>
      <c r="E123" s="100"/>
      <c r="F123" s="97"/>
      <c r="G123" s="100"/>
      <c r="H123" s="97"/>
      <c r="I123" s="100"/>
      <c r="J123" s="97"/>
      <c r="K123" s="100"/>
      <c r="L123" s="97"/>
      <c r="M123" s="100"/>
      <c r="N123" s="97"/>
    </row>
    <row r="124" spans="1:14" ht="12.75">
      <c r="A124" s="97"/>
      <c r="B124" s="98"/>
      <c r="C124" s="99"/>
      <c r="D124" s="97"/>
      <c r="E124" s="100"/>
      <c r="F124" s="97"/>
      <c r="G124" s="100"/>
      <c r="H124" s="97"/>
      <c r="I124" s="100"/>
      <c r="J124" s="97"/>
      <c r="K124" s="100"/>
      <c r="L124" s="97"/>
      <c r="M124" s="100"/>
      <c r="N124" s="97"/>
    </row>
    <row r="125" spans="1:14" ht="12.75">
      <c r="A125" s="97"/>
      <c r="B125" s="98"/>
      <c r="C125" s="99"/>
      <c r="D125" s="97"/>
      <c r="E125" s="100"/>
      <c r="F125" s="97"/>
      <c r="G125" s="100"/>
      <c r="H125" s="97"/>
      <c r="I125" s="100"/>
      <c r="J125" s="97"/>
      <c r="K125" s="100"/>
      <c r="L125" s="97"/>
      <c r="M125" s="100"/>
      <c r="N125" s="97"/>
    </row>
    <row r="126" spans="1:14" ht="12.75">
      <c r="A126" s="97"/>
      <c r="B126" s="98"/>
      <c r="C126" s="99"/>
      <c r="D126" s="97"/>
      <c r="E126" s="100"/>
      <c r="F126" s="97"/>
      <c r="G126" s="100"/>
      <c r="H126" s="97"/>
      <c r="I126" s="100"/>
      <c r="J126" s="97"/>
      <c r="K126" s="100"/>
      <c r="L126" s="97"/>
      <c r="M126" s="100"/>
      <c r="N126" s="97"/>
    </row>
    <row r="127" spans="1:14" ht="12.75">
      <c r="A127" s="97"/>
      <c r="B127" s="98"/>
      <c r="C127" s="99"/>
      <c r="D127" s="97"/>
      <c r="E127" s="100"/>
      <c r="F127" s="97"/>
      <c r="G127" s="100"/>
      <c r="H127" s="97"/>
      <c r="I127" s="100"/>
      <c r="J127" s="97"/>
      <c r="K127" s="100"/>
      <c r="L127" s="97"/>
      <c r="M127" s="100"/>
      <c r="N127" s="97"/>
    </row>
    <row r="128" spans="1:14" ht="12.75">
      <c r="A128" s="97"/>
      <c r="B128" s="98"/>
      <c r="C128" s="99"/>
      <c r="D128" s="97"/>
      <c r="E128" s="100"/>
      <c r="F128" s="97"/>
      <c r="G128" s="100"/>
      <c r="H128" s="97"/>
      <c r="I128" s="100"/>
      <c r="J128" s="97"/>
      <c r="K128" s="100"/>
      <c r="L128" s="97"/>
      <c r="M128" s="100"/>
      <c r="N128" s="97"/>
    </row>
    <row r="129" spans="1:14" ht="12.75">
      <c r="A129" s="97"/>
      <c r="B129" s="98"/>
      <c r="C129" s="99"/>
      <c r="D129" s="97"/>
      <c r="E129" s="100"/>
      <c r="F129" s="97"/>
      <c r="G129" s="100"/>
      <c r="H129" s="97"/>
      <c r="I129" s="100"/>
      <c r="J129" s="97"/>
      <c r="K129" s="100"/>
      <c r="L129" s="97"/>
      <c r="M129" s="100"/>
      <c r="N129" s="97"/>
    </row>
    <row r="130" spans="1:14" ht="12.75">
      <c r="A130" s="97"/>
      <c r="B130" s="98"/>
      <c r="C130" s="99"/>
      <c r="D130" s="97"/>
      <c r="E130" s="100"/>
      <c r="F130" s="97"/>
      <c r="G130" s="100"/>
      <c r="H130" s="97"/>
      <c r="I130" s="100"/>
      <c r="J130" s="97"/>
      <c r="K130" s="100"/>
      <c r="L130" s="97"/>
      <c r="M130" s="100"/>
      <c r="N130" s="97"/>
    </row>
    <row r="131" spans="1:14" ht="12.75">
      <c r="A131" s="97"/>
      <c r="B131" s="98"/>
      <c r="C131" s="99"/>
      <c r="D131" s="97"/>
      <c r="E131" s="100"/>
      <c r="F131" s="97"/>
      <c r="G131" s="100"/>
      <c r="H131" s="97"/>
      <c r="I131" s="100"/>
      <c r="J131" s="97"/>
      <c r="K131" s="100"/>
      <c r="L131" s="97"/>
      <c r="M131" s="100"/>
      <c r="N131" s="97"/>
    </row>
    <row r="132" spans="1:14" ht="12.75">
      <c r="A132" s="97"/>
      <c r="B132" s="98"/>
      <c r="C132" s="99"/>
      <c r="D132" s="97"/>
      <c r="E132" s="100"/>
      <c r="F132" s="97"/>
      <c r="G132" s="100"/>
      <c r="H132" s="97"/>
      <c r="I132" s="100"/>
      <c r="J132" s="97"/>
      <c r="K132" s="100"/>
      <c r="L132" s="97"/>
      <c r="M132" s="100"/>
      <c r="N132" s="97"/>
    </row>
    <row r="133" spans="1:14" ht="12.75">
      <c r="A133" s="97"/>
      <c r="B133" s="98"/>
      <c r="C133" s="99"/>
      <c r="D133" s="97"/>
      <c r="E133" s="100"/>
      <c r="F133" s="97"/>
      <c r="G133" s="100"/>
      <c r="H133" s="97"/>
      <c r="I133" s="100"/>
      <c r="J133" s="97"/>
      <c r="K133" s="100"/>
      <c r="L133" s="97"/>
      <c r="M133" s="100"/>
      <c r="N133" s="97"/>
    </row>
    <row r="134" spans="1:14" ht="12.75">
      <c r="A134" s="97"/>
      <c r="B134" s="98"/>
      <c r="C134" s="99"/>
      <c r="D134" s="97"/>
      <c r="E134" s="100"/>
      <c r="F134" s="97"/>
      <c r="G134" s="100"/>
      <c r="H134" s="97"/>
      <c r="I134" s="100"/>
      <c r="J134" s="97"/>
      <c r="K134" s="100"/>
      <c r="L134" s="97"/>
      <c r="M134" s="100"/>
      <c r="N134" s="97"/>
    </row>
    <row r="135" spans="1:14" ht="12.75">
      <c r="A135" s="97"/>
      <c r="B135" s="98"/>
      <c r="C135" s="99"/>
      <c r="D135" s="97"/>
      <c r="E135" s="100"/>
      <c r="F135" s="97"/>
      <c r="G135" s="100"/>
      <c r="H135" s="97"/>
      <c r="I135" s="100"/>
      <c r="J135" s="97"/>
      <c r="K135" s="100"/>
      <c r="L135" s="97"/>
      <c r="M135" s="100"/>
      <c r="N135" s="97"/>
    </row>
    <row r="136" spans="1:14" ht="12.75">
      <c r="A136" s="97"/>
      <c r="B136" s="98"/>
      <c r="C136" s="99"/>
      <c r="D136" s="97"/>
      <c r="E136" s="100"/>
      <c r="F136" s="97"/>
      <c r="G136" s="100"/>
      <c r="H136" s="97"/>
      <c r="I136" s="100"/>
      <c r="J136" s="97"/>
      <c r="K136" s="100"/>
      <c r="L136" s="97"/>
      <c r="M136" s="100"/>
      <c r="N136" s="97"/>
    </row>
    <row r="137" spans="1:14" ht="12.75">
      <c r="A137" s="97"/>
      <c r="B137" s="98"/>
      <c r="C137" s="99"/>
      <c r="D137" s="97"/>
      <c r="E137" s="100"/>
      <c r="F137" s="97"/>
      <c r="G137" s="100"/>
      <c r="H137" s="97"/>
      <c r="I137" s="100"/>
      <c r="J137" s="97"/>
      <c r="K137" s="100"/>
      <c r="L137" s="97"/>
      <c r="M137" s="100"/>
      <c r="N137" s="97"/>
    </row>
    <row r="138" spans="1:14" ht="12.75">
      <c r="A138" s="97"/>
      <c r="B138" s="98"/>
      <c r="C138" s="99"/>
      <c r="D138" s="97"/>
      <c r="E138" s="100"/>
      <c r="F138" s="97"/>
      <c r="G138" s="100"/>
      <c r="H138" s="97"/>
      <c r="I138" s="100"/>
      <c r="J138" s="97"/>
      <c r="K138" s="100"/>
      <c r="L138" s="97"/>
      <c r="M138" s="100"/>
      <c r="N138" s="97"/>
    </row>
    <row r="139" spans="1:14" ht="12.75">
      <c r="A139" s="97"/>
      <c r="B139" s="98"/>
      <c r="C139" s="99"/>
      <c r="D139" s="97"/>
      <c r="E139" s="100"/>
      <c r="F139" s="97"/>
      <c r="G139" s="100"/>
      <c r="H139" s="97"/>
      <c r="I139" s="100"/>
      <c r="J139" s="97"/>
      <c r="K139" s="100"/>
      <c r="L139" s="97"/>
      <c r="M139" s="100"/>
      <c r="N139" s="97"/>
    </row>
    <row r="140" spans="1:14" ht="12.75">
      <c r="A140" s="97"/>
      <c r="B140" s="98"/>
      <c r="C140" s="99"/>
      <c r="D140" s="97"/>
      <c r="E140" s="100"/>
      <c r="F140" s="97"/>
      <c r="G140" s="100"/>
      <c r="H140" s="97"/>
      <c r="I140" s="100"/>
      <c r="J140" s="97"/>
      <c r="K140" s="100"/>
      <c r="L140" s="97"/>
      <c r="M140" s="100"/>
      <c r="N140" s="97"/>
    </row>
    <row r="141" spans="1:14" ht="12.75">
      <c r="A141" s="97"/>
      <c r="B141" s="98"/>
      <c r="C141" s="99"/>
      <c r="D141" s="97"/>
      <c r="E141" s="100"/>
      <c r="F141" s="97"/>
      <c r="G141" s="100"/>
      <c r="H141" s="97"/>
      <c r="I141" s="100"/>
      <c r="J141" s="97"/>
      <c r="K141" s="100"/>
      <c r="L141" s="97"/>
      <c r="M141" s="100"/>
      <c r="N141" s="97"/>
    </row>
    <row r="142" spans="1:14" ht="12.75">
      <c r="A142" s="97"/>
      <c r="B142" s="98"/>
      <c r="C142" s="99"/>
      <c r="D142" s="97"/>
      <c r="E142" s="100"/>
      <c r="F142" s="97"/>
      <c r="G142" s="100"/>
      <c r="H142" s="97"/>
      <c r="I142" s="100"/>
      <c r="J142" s="97"/>
      <c r="K142" s="100"/>
      <c r="L142" s="97"/>
      <c r="M142" s="100"/>
      <c r="N142" s="97"/>
    </row>
    <row r="143" spans="1:14" ht="12.75">
      <c r="A143" s="97"/>
      <c r="B143" s="98"/>
      <c r="C143" s="99"/>
      <c r="D143" s="97"/>
      <c r="E143" s="100"/>
      <c r="F143" s="97"/>
      <c r="G143" s="100"/>
      <c r="H143" s="97"/>
      <c r="I143" s="100"/>
      <c r="J143" s="97"/>
      <c r="K143" s="100"/>
      <c r="L143" s="97"/>
      <c r="M143" s="100"/>
      <c r="N143" s="97"/>
    </row>
    <row r="144" spans="1:14" ht="12.75">
      <c r="A144" s="97"/>
      <c r="B144" s="98"/>
      <c r="C144" s="99"/>
      <c r="D144" s="97"/>
      <c r="E144" s="100"/>
      <c r="F144" s="97"/>
      <c r="G144" s="100"/>
      <c r="H144" s="97"/>
      <c r="I144" s="100"/>
      <c r="J144" s="97"/>
      <c r="K144" s="100"/>
      <c r="L144" s="97"/>
      <c r="M144" s="100"/>
      <c r="N144" s="97"/>
    </row>
    <row r="145" spans="1:14" ht="12.75">
      <c r="A145" s="97"/>
      <c r="B145" s="98"/>
      <c r="C145" s="99"/>
      <c r="D145" s="97"/>
      <c r="E145" s="100"/>
      <c r="F145" s="97"/>
      <c r="G145" s="100"/>
      <c r="H145" s="97"/>
      <c r="I145" s="100"/>
      <c r="J145" s="97"/>
      <c r="K145" s="100"/>
      <c r="L145" s="97"/>
      <c r="M145" s="100"/>
      <c r="N145" s="97"/>
    </row>
    <row r="146" spans="1:14" ht="12.75">
      <c r="A146" s="97"/>
      <c r="B146" s="98"/>
      <c r="C146" s="99"/>
      <c r="D146" s="97"/>
      <c r="E146" s="100"/>
      <c r="F146" s="97"/>
      <c r="G146" s="100"/>
      <c r="H146" s="97"/>
      <c r="I146" s="100"/>
      <c r="J146" s="97"/>
      <c r="K146" s="100"/>
      <c r="L146" s="97"/>
      <c r="M146" s="100"/>
      <c r="N146" s="97"/>
    </row>
    <row r="147" spans="1:14" ht="12.75">
      <c r="A147" s="97"/>
      <c r="B147" s="98"/>
      <c r="C147" s="99"/>
      <c r="D147" s="97"/>
      <c r="E147" s="100"/>
      <c r="F147" s="97"/>
      <c r="G147" s="100"/>
      <c r="H147" s="97"/>
      <c r="I147" s="100"/>
      <c r="J147" s="97"/>
      <c r="K147" s="100"/>
      <c r="L147" s="97"/>
      <c r="M147" s="100"/>
      <c r="N147" s="97"/>
    </row>
    <row r="148" spans="1:14" ht="12.75">
      <c r="A148" s="97"/>
      <c r="B148" s="98"/>
      <c r="C148" s="99"/>
      <c r="D148" s="97"/>
      <c r="E148" s="100"/>
      <c r="F148" s="97"/>
      <c r="G148" s="100"/>
      <c r="H148" s="97"/>
      <c r="I148" s="100"/>
      <c r="J148" s="97"/>
      <c r="K148" s="100"/>
      <c r="L148" s="97"/>
      <c r="M148" s="100"/>
      <c r="N148" s="97"/>
    </row>
    <row r="149" spans="1:14" ht="12.75">
      <c r="A149" s="97"/>
      <c r="B149" s="98"/>
      <c r="C149" s="99"/>
      <c r="D149" s="97"/>
      <c r="E149" s="100"/>
      <c r="F149" s="97"/>
      <c r="G149" s="100"/>
      <c r="H149" s="97"/>
      <c r="I149" s="100"/>
      <c r="J149" s="97"/>
      <c r="K149" s="100"/>
      <c r="L149" s="97"/>
      <c r="M149" s="100"/>
      <c r="N149" s="97"/>
    </row>
    <row r="150" spans="1:14" ht="12.75">
      <c r="A150" s="97"/>
      <c r="B150" s="98"/>
      <c r="C150" s="99"/>
      <c r="D150" s="97"/>
      <c r="E150" s="100"/>
      <c r="F150" s="97"/>
      <c r="G150" s="100"/>
      <c r="H150" s="97"/>
      <c r="I150" s="100"/>
      <c r="J150" s="97"/>
      <c r="K150" s="100"/>
      <c r="L150" s="97"/>
      <c r="M150" s="100"/>
      <c r="N150" s="97"/>
    </row>
    <row r="151" spans="1:14" ht="12.75">
      <c r="A151" s="97"/>
      <c r="B151" s="98"/>
      <c r="C151" s="99"/>
      <c r="D151" s="97"/>
      <c r="E151" s="100"/>
      <c r="F151" s="97"/>
      <c r="G151" s="100"/>
      <c r="H151" s="97"/>
      <c r="I151" s="100"/>
      <c r="J151" s="97"/>
      <c r="K151" s="100"/>
      <c r="L151" s="97"/>
      <c r="M151" s="100"/>
      <c r="N151" s="97"/>
    </row>
    <row r="152" spans="1:14" ht="12.75">
      <c r="A152" s="97"/>
      <c r="B152" s="98"/>
      <c r="C152" s="99"/>
      <c r="D152" s="97"/>
      <c r="E152" s="100"/>
      <c r="F152" s="97"/>
      <c r="G152" s="100"/>
      <c r="H152" s="97"/>
      <c r="I152" s="100"/>
      <c r="J152" s="97"/>
      <c r="K152" s="100"/>
      <c r="L152" s="97"/>
      <c r="M152" s="100"/>
      <c r="N152" s="97"/>
    </row>
    <row r="153" spans="1:14" ht="12.75">
      <c r="A153" s="97"/>
      <c r="B153" s="98"/>
      <c r="C153" s="99"/>
      <c r="D153" s="97"/>
      <c r="E153" s="100"/>
      <c r="F153" s="97"/>
      <c r="G153" s="100"/>
      <c r="H153" s="97"/>
      <c r="I153" s="100"/>
      <c r="J153" s="97"/>
      <c r="K153" s="100"/>
      <c r="L153" s="97"/>
      <c r="M153" s="100"/>
      <c r="N153" s="97"/>
    </row>
    <row r="154" spans="1:14" ht="12.75">
      <c r="A154" s="97"/>
      <c r="B154" s="98"/>
      <c r="C154" s="99"/>
      <c r="D154" s="97"/>
      <c r="E154" s="100"/>
      <c r="F154" s="97"/>
      <c r="G154" s="100"/>
      <c r="H154" s="97"/>
      <c r="I154" s="100"/>
      <c r="J154" s="97"/>
      <c r="K154" s="100"/>
      <c r="L154" s="97"/>
      <c r="M154" s="100"/>
      <c r="N154" s="97"/>
    </row>
    <row r="155" spans="1:14" ht="12.75">
      <c r="A155" s="97"/>
      <c r="B155" s="98"/>
      <c r="C155" s="99"/>
      <c r="D155" s="97"/>
      <c r="E155" s="100"/>
      <c r="F155" s="97"/>
      <c r="G155" s="100"/>
      <c r="H155" s="97"/>
      <c r="I155" s="100"/>
      <c r="J155" s="97"/>
      <c r="K155" s="100"/>
      <c r="L155" s="97"/>
      <c r="M155" s="100"/>
      <c r="N155" s="97"/>
    </row>
    <row r="156" spans="1:14" ht="12.75">
      <c r="A156" s="97"/>
      <c r="B156" s="98"/>
      <c r="C156" s="99"/>
      <c r="D156" s="97"/>
      <c r="E156" s="100"/>
      <c r="F156" s="97"/>
      <c r="G156" s="100"/>
      <c r="H156" s="97"/>
      <c r="I156" s="100"/>
      <c r="J156" s="97"/>
      <c r="K156" s="100"/>
      <c r="L156" s="97"/>
      <c r="M156" s="100"/>
      <c r="N156" s="97"/>
    </row>
    <row r="157" spans="1:14" ht="12.75">
      <c r="A157" s="97"/>
      <c r="B157" s="98"/>
      <c r="C157" s="99"/>
      <c r="D157" s="97"/>
      <c r="E157" s="100"/>
      <c r="F157" s="97"/>
      <c r="G157" s="100"/>
      <c r="H157" s="97"/>
      <c r="I157" s="100"/>
      <c r="J157" s="97"/>
      <c r="K157" s="100"/>
      <c r="L157" s="97"/>
      <c r="M157" s="100"/>
      <c r="N157" s="97"/>
    </row>
    <row r="158" spans="1:14" ht="12.75">
      <c r="A158" s="97"/>
      <c r="B158" s="98"/>
      <c r="C158" s="99"/>
      <c r="D158" s="97"/>
      <c r="E158" s="100"/>
      <c r="F158" s="97"/>
      <c r="G158" s="100"/>
      <c r="H158" s="97"/>
      <c r="I158" s="100"/>
      <c r="J158" s="97"/>
      <c r="K158" s="100"/>
      <c r="L158" s="97"/>
      <c r="M158" s="100"/>
      <c r="N158" s="97"/>
    </row>
    <row r="159" spans="1:14" ht="12.75">
      <c r="A159" s="97"/>
      <c r="B159" s="98"/>
      <c r="C159" s="99"/>
      <c r="D159" s="97"/>
      <c r="E159" s="100"/>
      <c r="F159" s="97"/>
      <c r="G159" s="100"/>
      <c r="H159" s="97"/>
      <c r="I159" s="100"/>
      <c r="J159" s="97"/>
      <c r="K159" s="100"/>
      <c r="L159" s="97"/>
      <c r="M159" s="100"/>
      <c r="N159" s="97"/>
    </row>
    <row r="160" spans="1:14" ht="12.75">
      <c r="A160" s="97"/>
      <c r="B160" s="98"/>
      <c r="C160" s="99"/>
      <c r="D160" s="97"/>
      <c r="E160" s="100"/>
      <c r="F160" s="97"/>
      <c r="G160" s="100"/>
      <c r="H160" s="97"/>
      <c r="I160" s="100"/>
      <c r="J160" s="97"/>
      <c r="K160" s="100"/>
      <c r="L160" s="97"/>
      <c r="M160" s="100"/>
      <c r="N160" s="97"/>
    </row>
    <row r="161" spans="1:14" ht="12.75">
      <c r="A161" s="97"/>
      <c r="B161" s="98"/>
      <c r="C161" s="99"/>
      <c r="D161" s="97"/>
      <c r="E161" s="100"/>
      <c r="F161" s="97"/>
      <c r="G161" s="100"/>
      <c r="H161" s="97"/>
      <c r="I161" s="100"/>
      <c r="J161" s="97"/>
      <c r="K161" s="100"/>
      <c r="L161" s="97"/>
      <c r="M161" s="100"/>
      <c r="N161" s="97"/>
    </row>
    <row r="162" spans="1:14" ht="12.75">
      <c r="A162" s="97"/>
      <c r="B162" s="98"/>
      <c r="C162" s="99"/>
      <c r="D162" s="97"/>
      <c r="E162" s="100"/>
      <c r="F162" s="97"/>
      <c r="G162" s="100"/>
      <c r="H162" s="97"/>
      <c r="I162" s="100"/>
      <c r="J162" s="97"/>
      <c r="K162" s="100"/>
      <c r="L162" s="97"/>
      <c r="M162" s="100"/>
      <c r="N162" s="97"/>
    </row>
    <row r="163" spans="1:14" ht="12.75">
      <c r="A163" s="97"/>
      <c r="B163" s="98"/>
      <c r="C163" s="99"/>
      <c r="D163" s="97"/>
      <c r="E163" s="100"/>
      <c r="F163" s="97"/>
      <c r="G163" s="100"/>
      <c r="H163" s="97"/>
      <c r="I163" s="100"/>
      <c r="J163" s="97"/>
      <c r="K163" s="100"/>
      <c r="L163" s="97"/>
      <c r="M163" s="100"/>
      <c r="N163" s="97"/>
    </row>
    <row r="164" spans="1:14" ht="12.75">
      <c r="A164" s="97"/>
      <c r="B164" s="98"/>
      <c r="C164" s="99"/>
      <c r="D164" s="97"/>
      <c r="E164" s="100"/>
      <c r="F164" s="97"/>
      <c r="G164" s="100"/>
      <c r="H164" s="97"/>
      <c r="I164" s="100"/>
      <c r="J164" s="97"/>
      <c r="K164" s="100"/>
      <c r="L164" s="97"/>
      <c r="M164" s="100"/>
      <c r="N164" s="97"/>
    </row>
    <row r="165" spans="1:14" ht="12.75">
      <c r="A165" s="97"/>
      <c r="B165" s="98"/>
      <c r="C165" s="99"/>
      <c r="D165" s="97"/>
      <c r="E165" s="100"/>
      <c r="F165" s="97"/>
      <c r="G165" s="100"/>
      <c r="H165" s="97"/>
      <c r="I165" s="100"/>
      <c r="J165" s="97"/>
      <c r="K165" s="100"/>
      <c r="L165" s="97"/>
      <c r="M165" s="100"/>
      <c r="N165" s="97"/>
    </row>
    <row r="166" spans="1:14" ht="12.75">
      <c r="A166" s="97"/>
      <c r="B166" s="98"/>
      <c r="C166" s="99"/>
      <c r="D166" s="97"/>
      <c r="E166" s="100"/>
      <c r="F166" s="97"/>
      <c r="G166" s="100"/>
      <c r="H166" s="97"/>
      <c r="I166" s="100"/>
      <c r="J166" s="97"/>
      <c r="K166" s="100"/>
      <c r="L166" s="97"/>
      <c r="M166" s="100"/>
      <c r="N166" s="97"/>
    </row>
    <row r="167" spans="1:14" ht="12.75">
      <c r="A167" s="97"/>
      <c r="B167" s="98"/>
      <c r="C167" s="99"/>
      <c r="D167" s="97"/>
      <c r="E167" s="100"/>
      <c r="F167" s="97"/>
      <c r="G167" s="100"/>
      <c r="H167" s="97"/>
      <c r="I167" s="100"/>
      <c r="J167" s="97"/>
      <c r="K167" s="100"/>
      <c r="L167" s="97"/>
      <c r="M167" s="100"/>
      <c r="N167" s="97"/>
    </row>
    <row r="168" spans="1:14" ht="12.75">
      <c r="A168" s="97"/>
      <c r="B168" s="98"/>
      <c r="C168" s="99"/>
      <c r="D168" s="97"/>
      <c r="E168" s="100"/>
      <c r="F168" s="97"/>
      <c r="G168" s="100"/>
      <c r="H168" s="97"/>
      <c r="I168" s="100"/>
      <c r="J168" s="97"/>
      <c r="K168" s="100"/>
      <c r="L168" s="97"/>
      <c r="M168" s="100"/>
      <c r="N168" s="97"/>
    </row>
    <row r="169" spans="1:14" ht="12.75">
      <c r="A169" s="97"/>
      <c r="B169" s="98"/>
      <c r="C169" s="99"/>
      <c r="D169" s="97"/>
      <c r="E169" s="100"/>
      <c r="F169" s="97"/>
      <c r="G169" s="100"/>
      <c r="H169" s="97"/>
      <c r="I169" s="100"/>
      <c r="J169" s="97"/>
      <c r="K169" s="100"/>
      <c r="L169" s="97"/>
      <c r="M169" s="100"/>
      <c r="N169" s="97"/>
    </row>
    <row r="170" spans="1:14" ht="12.75">
      <c r="A170" s="97"/>
      <c r="B170" s="98"/>
      <c r="C170" s="99"/>
      <c r="D170" s="97"/>
      <c r="E170" s="100"/>
      <c r="F170" s="97"/>
      <c r="G170" s="100"/>
      <c r="H170" s="97"/>
      <c r="I170" s="100"/>
      <c r="J170" s="97"/>
      <c r="K170" s="100"/>
      <c r="L170" s="97"/>
      <c r="M170" s="100"/>
      <c r="N170" s="97"/>
    </row>
    <row r="171" spans="1:14" ht="12.75">
      <c r="A171" s="97"/>
      <c r="B171" s="98"/>
      <c r="C171" s="99"/>
      <c r="D171" s="97"/>
      <c r="E171" s="100"/>
      <c r="F171" s="97"/>
      <c r="G171" s="100"/>
      <c r="H171" s="97"/>
      <c r="I171" s="100"/>
      <c r="J171" s="97"/>
      <c r="K171" s="100"/>
      <c r="L171" s="97"/>
      <c r="M171" s="100"/>
      <c r="N171" s="97"/>
    </row>
    <row r="172" spans="1:14" ht="12.75">
      <c r="A172" s="97"/>
      <c r="B172" s="98"/>
      <c r="C172" s="99"/>
      <c r="D172" s="97"/>
      <c r="E172" s="100"/>
      <c r="F172" s="97"/>
      <c r="G172" s="100"/>
      <c r="H172" s="97"/>
      <c r="I172" s="100"/>
      <c r="J172" s="97"/>
      <c r="K172" s="100"/>
      <c r="L172" s="97"/>
      <c r="M172" s="100"/>
      <c r="N172" s="97"/>
    </row>
    <row r="173" spans="1:14" ht="12.75">
      <c r="A173" s="97"/>
      <c r="B173" s="98"/>
      <c r="C173" s="99"/>
      <c r="D173" s="97"/>
      <c r="E173" s="100"/>
      <c r="F173" s="97"/>
      <c r="G173" s="100"/>
      <c r="H173" s="97"/>
      <c r="I173" s="100"/>
      <c r="J173" s="97"/>
      <c r="K173" s="100"/>
      <c r="L173" s="97"/>
      <c r="M173" s="100"/>
      <c r="N173" s="97"/>
    </row>
    <row r="174" spans="1:14" ht="12.75">
      <c r="A174" s="97"/>
      <c r="B174" s="98"/>
      <c r="C174" s="99"/>
      <c r="D174" s="97"/>
      <c r="E174" s="100"/>
      <c r="F174" s="97"/>
      <c r="G174" s="100"/>
      <c r="H174" s="97"/>
      <c r="I174" s="100"/>
      <c r="J174" s="97"/>
      <c r="K174" s="100"/>
      <c r="L174" s="97"/>
      <c r="M174" s="100"/>
      <c r="N174" s="97"/>
    </row>
    <row r="175" spans="1:14" ht="12.75">
      <c r="A175" s="97"/>
      <c r="B175" s="98"/>
      <c r="C175" s="99"/>
      <c r="D175" s="97"/>
      <c r="E175" s="100"/>
      <c r="F175" s="97"/>
      <c r="G175" s="100"/>
      <c r="H175" s="97"/>
      <c r="I175" s="100"/>
      <c r="J175" s="97"/>
      <c r="K175" s="100"/>
      <c r="L175" s="97"/>
      <c r="M175" s="100"/>
      <c r="N175" s="97"/>
    </row>
    <row r="176" spans="1:14" ht="12.75">
      <c r="A176" s="97"/>
      <c r="B176" s="98"/>
      <c r="C176" s="99"/>
      <c r="D176" s="97"/>
      <c r="E176" s="100"/>
      <c r="F176" s="97"/>
      <c r="G176" s="100"/>
      <c r="H176" s="97"/>
      <c r="I176" s="100"/>
      <c r="J176" s="97"/>
      <c r="K176" s="100"/>
      <c r="L176" s="97"/>
      <c r="M176" s="100"/>
      <c r="N176" s="97"/>
    </row>
    <row r="177" spans="1:14" ht="12.75">
      <c r="A177" s="97"/>
      <c r="B177" s="98"/>
      <c r="C177" s="99"/>
      <c r="D177" s="97"/>
      <c r="E177" s="100"/>
      <c r="F177" s="97"/>
      <c r="G177" s="100"/>
      <c r="H177" s="97"/>
      <c r="I177" s="100"/>
      <c r="J177" s="97"/>
      <c r="K177" s="100"/>
      <c r="L177" s="97"/>
      <c r="M177" s="100"/>
      <c r="N177" s="97"/>
    </row>
    <row r="178" spans="1:14" ht="12.75">
      <c r="A178" s="97"/>
      <c r="B178" s="98"/>
      <c r="C178" s="99"/>
      <c r="D178" s="97"/>
      <c r="E178" s="100"/>
      <c r="F178" s="97"/>
      <c r="G178" s="100"/>
      <c r="H178" s="97"/>
      <c r="I178" s="100"/>
      <c r="J178" s="97"/>
      <c r="K178" s="100"/>
      <c r="L178" s="97"/>
      <c r="M178" s="100"/>
      <c r="N178" s="97"/>
    </row>
    <row r="179" spans="1:14" ht="12.75">
      <c r="A179" s="97"/>
      <c r="B179" s="98"/>
      <c r="C179" s="99"/>
      <c r="D179" s="97"/>
      <c r="E179" s="100"/>
      <c r="F179" s="97"/>
      <c r="G179" s="100"/>
      <c r="H179" s="97"/>
      <c r="I179" s="100"/>
      <c r="J179" s="97"/>
      <c r="K179" s="100"/>
      <c r="L179" s="97"/>
      <c r="M179" s="100"/>
      <c r="N179" s="97"/>
    </row>
    <row r="180" spans="1:14" ht="12.75">
      <c r="A180" s="97"/>
      <c r="B180" s="98"/>
      <c r="C180" s="99"/>
      <c r="D180" s="97"/>
      <c r="E180" s="100"/>
      <c r="F180" s="97"/>
      <c r="G180" s="100"/>
      <c r="H180" s="97"/>
      <c r="I180" s="100"/>
      <c r="J180" s="97"/>
      <c r="K180" s="100"/>
      <c r="L180" s="97"/>
      <c r="M180" s="100"/>
      <c r="N180" s="97"/>
    </row>
    <row r="181" spans="1:14" ht="12.75">
      <c r="A181" s="97"/>
      <c r="B181" s="98"/>
      <c r="C181" s="99"/>
      <c r="D181" s="97"/>
      <c r="E181" s="100"/>
      <c r="F181" s="97"/>
      <c r="G181" s="100"/>
      <c r="H181" s="97"/>
      <c r="I181" s="100"/>
      <c r="J181" s="97"/>
      <c r="K181" s="100"/>
      <c r="L181" s="97"/>
      <c r="M181" s="100"/>
      <c r="N181" s="97"/>
    </row>
    <row r="182" spans="1:14" ht="12.75">
      <c r="A182" s="97"/>
      <c r="B182" s="98"/>
      <c r="C182" s="99"/>
      <c r="D182" s="97"/>
      <c r="E182" s="100"/>
      <c r="F182" s="97"/>
      <c r="G182" s="100"/>
      <c r="H182" s="97"/>
      <c r="I182" s="100"/>
      <c r="J182" s="97"/>
      <c r="K182" s="100"/>
      <c r="L182" s="97"/>
      <c r="M182" s="100"/>
      <c r="N182" s="97"/>
    </row>
    <row r="183" spans="1:14" ht="12.75">
      <c r="A183" s="97"/>
      <c r="B183" s="98"/>
      <c r="C183" s="99"/>
      <c r="D183" s="97"/>
      <c r="E183" s="100"/>
      <c r="F183" s="97"/>
      <c r="G183" s="100"/>
      <c r="H183" s="97"/>
      <c r="I183" s="100"/>
      <c r="J183" s="97"/>
      <c r="K183" s="100"/>
      <c r="L183" s="97"/>
      <c r="M183" s="100"/>
      <c r="N183" s="97"/>
    </row>
    <row r="184" spans="1:14" ht="12.75">
      <c r="A184" s="97"/>
      <c r="B184" s="98"/>
      <c r="C184" s="99"/>
      <c r="D184" s="97"/>
      <c r="E184" s="100"/>
      <c r="F184" s="97"/>
      <c r="G184" s="100"/>
      <c r="H184" s="97"/>
      <c r="I184" s="100"/>
      <c r="J184" s="97"/>
      <c r="K184" s="100"/>
      <c r="L184" s="97"/>
      <c r="M184" s="100"/>
      <c r="N184" s="97"/>
    </row>
    <row r="185" spans="1:14" ht="12.75">
      <c r="A185" s="97"/>
      <c r="B185" s="98"/>
      <c r="C185" s="99"/>
      <c r="D185" s="97"/>
      <c r="E185" s="100"/>
      <c r="F185" s="97"/>
      <c r="G185" s="100"/>
      <c r="H185" s="97"/>
      <c r="I185" s="100"/>
      <c r="J185" s="97"/>
      <c r="K185" s="100"/>
      <c r="L185" s="97"/>
      <c r="M185" s="100"/>
      <c r="N185" s="97"/>
    </row>
    <row r="186" spans="1:14" ht="12.75">
      <c r="A186" s="97"/>
      <c r="B186" s="98"/>
      <c r="C186" s="99"/>
      <c r="D186" s="97"/>
      <c r="E186" s="100"/>
      <c r="F186" s="97"/>
      <c r="G186" s="100"/>
      <c r="H186" s="97"/>
      <c r="I186" s="100"/>
      <c r="J186" s="97"/>
      <c r="K186" s="100"/>
      <c r="L186" s="97"/>
      <c r="M186" s="100"/>
      <c r="N186" s="97"/>
    </row>
    <row r="187" spans="1:14" ht="12.75">
      <c r="A187" s="97"/>
      <c r="B187" s="98"/>
      <c r="C187" s="99"/>
      <c r="D187" s="97"/>
      <c r="E187" s="100"/>
      <c r="F187" s="97"/>
      <c r="G187" s="100"/>
      <c r="H187" s="97"/>
      <c r="I187" s="100"/>
      <c r="J187" s="97"/>
      <c r="K187" s="100"/>
      <c r="L187" s="97"/>
      <c r="M187" s="100"/>
      <c r="N187" s="97"/>
    </row>
    <row r="188" spans="1:14" ht="12.75">
      <c r="A188" s="97"/>
      <c r="B188" s="98"/>
      <c r="C188" s="99"/>
      <c r="D188" s="97"/>
      <c r="E188" s="100"/>
      <c r="F188" s="97"/>
      <c r="G188" s="100"/>
      <c r="H188" s="97"/>
      <c r="I188" s="100"/>
      <c r="J188" s="97"/>
      <c r="K188" s="100"/>
      <c r="L188" s="97"/>
      <c r="M188" s="100"/>
      <c r="N188" s="97"/>
    </row>
    <row r="189" spans="1:14" ht="12.75">
      <c r="A189" s="97"/>
      <c r="B189" s="98"/>
      <c r="C189" s="99"/>
      <c r="D189" s="97"/>
      <c r="E189" s="100"/>
      <c r="F189" s="97"/>
      <c r="G189" s="100"/>
      <c r="H189" s="97"/>
      <c r="I189" s="100"/>
      <c r="J189" s="97"/>
      <c r="K189" s="100"/>
      <c r="L189" s="97"/>
      <c r="M189" s="100"/>
      <c r="N189" s="97"/>
    </row>
    <row r="190" spans="1:14" ht="12.75">
      <c r="A190" s="97"/>
      <c r="B190" s="98"/>
      <c r="C190" s="99"/>
      <c r="D190" s="97"/>
      <c r="E190" s="100"/>
      <c r="F190" s="97"/>
      <c r="G190" s="100"/>
      <c r="H190" s="97"/>
      <c r="I190" s="100"/>
      <c r="J190" s="97"/>
      <c r="K190" s="100"/>
      <c r="L190" s="97"/>
      <c r="M190" s="100"/>
      <c r="N190" s="97"/>
    </row>
    <row r="191" spans="1:14" ht="12.75">
      <c r="A191" s="97"/>
      <c r="B191" s="98"/>
      <c r="C191" s="99"/>
      <c r="D191" s="97"/>
      <c r="E191" s="100"/>
      <c r="F191" s="97"/>
      <c r="G191" s="100"/>
      <c r="H191" s="97"/>
      <c r="I191" s="100"/>
      <c r="J191" s="97"/>
      <c r="K191" s="100"/>
      <c r="L191" s="97"/>
      <c r="M191" s="100"/>
      <c r="N191" s="97"/>
    </row>
    <row r="192" spans="1:14" ht="12.75">
      <c r="A192" s="97"/>
      <c r="B192" s="98"/>
      <c r="C192" s="99"/>
      <c r="D192" s="97"/>
      <c r="E192" s="100"/>
      <c r="F192" s="97"/>
      <c r="G192" s="100"/>
      <c r="H192" s="97"/>
      <c r="I192" s="100"/>
      <c r="J192" s="97"/>
      <c r="K192" s="100"/>
      <c r="L192" s="97"/>
      <c r="M192" s="100"/>
      <c r="N192" s="97"/>
    </row>
    <row r="193" spans="1:14" ht="12.75">
      <c r="A193" s="97"/>
      <c r="B193" s="98"/>
      <c r="C193" s="99"/>
      <c r="D193" s="97"/>
      <c r="E193" s="100"/>
      <c r="F193" s="97"/>
      <c r="G193" s="100"/>
      <c r="H193" s="97"/>
      <c r="I193" s="100"/>
      <c r="J193" s="97"/>
      <c r="K193" s="100"/>
      <c r="L193" s="97"/>
      <c r="M193" s="100"/>
      <c r="N193" s="97"/>
    </row>
    <row r="194" spans="1:14" ht="12.75">
      <c r="A194" s="97"/>
      <c r="B194" s="98"/>
      <c r="C194" s="99"/>
      <c r="D194" s="97"/>
      <c r="E194" s="100"/>
      <c r="F194" s="97"/>
      <c r="G194" s="100"/>
      <c r="H194" s="97"/>
      <c r="I194" s="100"/>
      <c r="J194" s="97"/>
      <c r="K194" s="100"/>
      <c r="L194" s="97"/>
      <c r="M194" s="100"/>
      <c r="N194" s="97"/>
    </row>
    <row r="195" spans="1:14" ht="12.75">
      <c r="A195" s="97"/>
      <c r="B195" s="98"/>
      <c r="C195" s="99"/>
      <c r="D195" s="97"/>
      <c r="E195" s="100"/>
      <c r="F195" s="97"/>
      <c r="G195" s="100"/>
      <c r="H195" s="97"/>
      <c r="I195" s="100"/>
      <c r="J195" s="97"/>
      <c r="K195" s="100"/>
      <c r="L195" s="97"/>
      <c r="M195" s="100"/>
      <c r="N195" s="97"/>
    </row>
    <row r="196" spans="1:14" ht="12.75">
      <c r="A196" s="97"/>
      <c r="B196" s="98"/>
      <c r="C196" s="99"/>
      <c r="D196" s="97"/>
      <c r="E196" s="100"/>
      <c r="F196" s="97"/>
      <c r="G196" s="100"/>
      <c r="H196" s="97"/>
      <c r="I196" s="100"/>
      <c r="J196" s="97"/>
      <c r="K196" s="100"/>
      <c r="L196" s="97"/>
      <c r="M196" s="100"/>
      <c r="N196" s="97"/>
    </row>
    <row r="197" spans="1:14" ht="12.75">
      <c r="A197" s="97"/>
      <c r="B197" s="98"/>
      <c r="C197" s="99"/>
      <c r="D197" s="97"/>
      <c r="E197" s="100"/>
      <c r="F197" s="97"/>
      <c r="G197" s="100"/>
      <c r="H197" s="97"/>
      <c r="I197" s="100"/>
      <c r="J197" s="97"/>
      <c r="K197" s="100"/>
      <c r="L197" s="97"/>
      <c r="M197" s="100"/>
      <c r="N197" s="97"/>
    </row>
    <row r="198" spans="1:14" ht="12.75">
      <c r="A198" s="97"/>
      <c r="B198" s="98"/>
      <c r="C198" s="99"/>
      <c r="D198" s="97"/>
      <c r="E198" s="100"/>
      <c r="F198" s="97"/>
      <c r="G198" s="100"/>
      <c r="H198" s="97"/>
      <c r="I198" s="100"/>
      <c r="J198" s="97"/>
      <c r="K198" s="100"/>
      <c r="L198" s="97"/>
      <c r="M198" s="100"/>
      <c r="N198" s="97"/>
    </row>
    <row r="199" spans="1:14" ht="12.75">
      <c r="A199" s="97"/>
      <c r="B199" s="98"/>
      <c r="C199" s="99"/>
      <c r="D199" s="97"/>
      <c r="E199" s="100"/>
      <c r="F199" s="97"/>
      <c r="G199" s="100"/>
      <c r="H199" s="97"/>
      <c r="I199" s="100"/>
      <c r="J199" s="97"/>
      <c r="K199" s="100"/>
      <c r="L199" s="97"/>
      <c r="M199" s="100"/>
      <c r="N199" s="97"/>
    </row>
    <row r="200" spans="1:14" ht="12.75">
      <c r="A200" s="97"/>
      <c r="B200" s="98"/>
      <c r="C200" s="99"/>
      <c r="D200" s="97"/>
      <c r="E200" s="100"/>
      <c r="F200" s="97"/>
      <c r="G200" s="100"/>
      <c r="H200" s="97"/>
      <c r="I200" s="100"/>
      <c r="J200" s="97"/>
      <c r="K200" s="100"/>
      <c r="L200" s="97"/>
      <c r="M200" s="100"/>
      <c r="N200" s="97"/>
    </row>
    <row r="201" spans="1:14" ht="12.75">
      <c r="A201" s="97"/>
      <c r="B201" s="98"/>
      <c r="C201" s="99"/>
      <c r="D201" s="97"/>
      <c r="E201" s="100"/>
      <c r="F201" s="97"/>
      <c r="G201" s="100"/>
      <c r="H201" s="97"/>
      <c r="I201" s="100"/>
      <c r="J201" s="97"/>
      <c r="K201" s="100"/>
      <c r="L201" s="97"/>
      <c r="M201" s="100"/>
      <c r="N201" s="97"/>
    </row>
    <row r="202" spans="1:14" ht="12.75">
      <c r="A202" s="97"/>
      <c r="B202" s="98"/>
      <c r="C202" s="99"/>
      <c r="D202" s="97"/>
      <c r="E202" s="100"/>
      <c r="F202" s="97"/>
      <c r="G202" s="100"/>
      <c r="H202" s="97"/>
      <c r="I202" s="100"/>
      <c r="J202" s="97"/>
      <c r="K202" s="100"/>
      <c r="L202" s="97"/>
      <c r="M202" s="100"/>
      <c r="N202" s="97"/>
    </row>
    <row r="203" spans="1:14" ht="12.75">
      <c r="A203" s="97"/>
      <c r="B203" s="98"/>
      <c r="C203" s="99"/>
      <c r="D203" s="97"/>
      <c r="E203" s="100"/>
      <c r="F203" s="97"/>
      <c r="G203" s="100"/>
      <c r="H203" s="97"/>
      <c r="I203" s="100"/>
      <c r="J203" s="97"/>
      <c r="K203" s="100"/>
      <c r="L203" s="97"/>
      <c r="M203" s="100"/>
      <c r="N203" s="97"/>
    </row>
    <row r="204" spans="1:14" ht="12.75">
      <c r="A204" s="97"/>
      <c r="B204" s="98"/>
      <c r="C204" s="99"/>
      <c r="D204" s="97"/>
      <c r="E204" s="100"/>
      <c r="F204" s="97"/>
      <c r="G204" s="100"/>
      <c r="H204" s="97"/>
      <c r="I204" s="100"/>
      <c r="J204" s="97"/>
      <c r="K204" s="100"/>
      <c r="L204" s="97"/>
      <c r="M204" s="100"/>
      <c r="N204" s="97"/>
    </row>
    <row r="205" spans="1:14" ht="12.75">
      <c r="A205" s="97"/>
      <c r="B205" s="98"/>
      <c r="C205" s="99"/>
      <c r="D205" s="97"/>
      <c r="E205" s="100"/>
      <c r="F205" s="97"/>
      <c r="G205" s="100"/>
      <c r="H205" s="97"/>
      <c r="I205" s="100"/>
      <c r="J205" s="97"/>
      <c r="K205" s="100"/>
      <c r="L205" s="97"/>
      <c r="M205" s="100"/>
      <c r="N205" s="97"/>
    </row>
    <row r="206" spans="1:14" ht="12.75">
      <c r="A206" s="97"/>
      <c r="B206" s="98"/>
      <c r="C206" s="99"/>
      <c r="D206" s="97"/>
      <c r="E206" s="100"/>
      <c r="F206" s="97"/>
      <c r="G206" s="100"/>
      <c r="H206" s="97"/>
      <c r="I206" s="100"/>
      <c r="J206" s="97"/>
      <c r="K206" s="100"/>
      <c r="L206" s="97"/>
      <c r="M206" s="100"/>
      <c r="N206" s="97"/>
    </row>
    <row r="207" spans="1:14" ht="12.75">
      <c r="A207" s="97"/>
      <c r="B207" s="98"/>
      <c r="C207" s="99"/>
      <c r="D207" s="97"/>
      <c r="E207" s="100"/>
      <c r="F207" s="97"/>
      <c r="G207" s="100"/>
      <c r="H207" s="97"/>
      <c r="I207" s="100"/>
      <c r="J207" s="97"/>
      <c r="K207" s="100"/>
      <c r="L207" s="97"/>
      <c r="M207" s="100"/>
      <c r="N207" s="97"/>
    </row>
    <row r="208" spans="1:14" ht="12.75">
      <c r="A208" s="97"/>
      <c r="B208" s="98"/>
      <c r="C208" s="99"/>
      <c r="D208" s="97"/>
      <c r="E208" s="100"/>
      <c r="F208" s="97"/>
      <c r="G208" s="100"/>
      <c r="H208" s="97"/>
      <c r="I208" s="100"/>
      <c r="J208" s="97"/>
      <c r="K208" s="100"/>
      <c r="L208" s="97"/>
      <c r="M208" s="100"/>
      <c r="N208" s="97"/>
    </row>
    <row r="209" spans="1:14" ht="12.75">
      <c r="A209" s="97"/>
      <c r="B209" s="98"/>
      <c r="C209" s="99"/>
      <c r="D209" s="97"/>
      <c r="E209" s="100"/>
      <c r="F209" s="97"/>
      <c r="G209" s="100"/>
      <c r="H209" s="97"/>
      <c r="I209" s="100"/>
      <c r="J209" s="97"/>
      <c r="K209" s="100"/>
      <c r="L209" s="97"/>
      <c r="M209" s="100"/>
      <c r="N209" s="97"/>
    </row>
    <row r="210" spans="1:14" ht="12.75">
      <c r="A210" s="97"/>
      <c r="B210" s="98"/>
      <c r="C210" s="99"/>
      <c r="D210" s="97"/>
      <c r="E210" s="100"/>
      <c r="F210" s="97"/>
      <c r="G210" s="100"/>
      <c r="H210" s="97"/>
      <c r="I210" s="100"/>
      <c r="J210" s="97"/>
      <c r="K210" s="100"/>
      <c r="L210" s="97"/>
      <c r="M210" s="100"/>
      <c r="N210" s="97"/>
    </row>
    <row r="211" spans="1:14" ht="12.75">
      <c r="A211" s="97"/>
      <c r="B211" s="98"/>
      <c r="C211" s="99"/>
      <c r="D211" s="97"/>
      <c r="E211" s="100"/>
      <c r="F211" s="97"/>
      <c r="G211" s="100"/>
      <c r="H211" s="97"/>
      <c r="I211" s="100"/>
      <c r="J211" s="97"/>
      <c r="K211" s="100"/>
      <c r="L211" s="97"/>
      <c r="M211" s="100"/>
      <c r="N211" s="97"/>
    </row>
    <row r="212" spans="1:14" ht="12.75">
      <c r="A212" s="97"/>
      <c r="B212" s="98"/>
      <c r="C212" s="99"/>
      <c r="D212" s="97"/>
      <c r="E212" s="100"/>
      <c r="F212" s="97"/>
      <c r="G212" s="100"/>
      <c r="H212" s="97"/>
      <c r="I212" s="100"/>
      <c r="J212" s="97"/>
      <c r="K212" s="100"/>
      <c r="L212" s="97"/>
      <c r="M212" s="100"/>
      <c r="N212" s="97"/>
    </row>
    <row r="213" spans="1:14" ht="12.75">
      <c r="A213" s="97"/>
      <c r="B213" s="98"/>
      <c r="C213" s="99"/>
      <c r="D213" s="97"/>
      <c r="E213" s="100"/>
      <c r="F213" s="97"/>
      <c r="G213" s="100"/>
      <c r="H213" s="97"/>
      <c r="I213" s="100"/>
      <c r="J213" s="97"/>
      <c r="K213" s="100"/>
      <c r="L213" s="97"/>
      <c r="M213" s="100"/>
      <c r="N213" s="97"/>
    </row>
    <row r="214" spans="1:14" ht="12.75">
      <c r="A214" s="97"/>
      <c r="B214" s="98"/>
      <c r="C214" s="99"/>
      <c r="D214" s="97"/>
      <c r="E214" s="100"/>
      <c r="F214" s="97"/>
      <c r="G214" s="100"/>
      <c r="H214" s="97"/>
      <c r="I214" s="100"/>
      <c r="J214" s="97"/>
      <c r="K214" s="100"/>
      <c r="L214" s="97"/>
      <c r="M214" s="100"/>
      <c r="N214" s="97"/>
    </row>
    <row r="215" spans="1:14" ht="12.75">
      <c r="A215" s="97"/>
      <c r="B215" s="98"/>
      <c r="C215" s="99"/>
      <c r="D215" s="97"/>
      <c r="E215" s="100"/>
      <c r="F215" s="97"/>
      <c r="G215" s="100"/>
      <c r="H215" s="97"/>
      <c r="I215" s="100"/>
      <c r="J215" s="97"/>
      <c r="K215" s="100"/>
      <c r="L215" s="97"/>
      <c r="M215" s="100"/>
      <c r="N215" s="97"/>
    </row>
    <row r="216" spans="1:14" ht="12.75">
      <c r="A216" s="97"/>
      <c r="B216" s="98"/>
      <c r="C216" s="99"/>
      <c r="D216" s="97"/>
      <c r="E216" s="100"/>
      <c r="F216" s="97"/>
      <c r="G216" s="100"/>
      <c r="H216" s="97"/>
      <c r="I216" s="100"/>
      <c r="J216" s="97"/>
      <c r="K216" s="100"/>
      <c r="L216" s="97"/>
      <c r="M216" s="100"/>
      <c r="N216" s="97"/>
    </row>
    <row r="217" spans="1:14" ht="12.75">
      <c r="A217" s="97"/>
      <c r="B217" s="98"/>
      <c r="C217" s="99"/>
      <c r="D217" s="97"/>
      <c r="E217" s="100"/>
      <c r="F217" s="97"/>
      <c r="G217" s="100"/>
      <c r="H217" s="97"/>
      <c r="I217" s="100"/>
      <c r="J217" s="97"/>
      <c r="K217" s="100"/>
      <c r="L217" s="97"/>
      <c r="M217" s="100"/>
      <c r="N217" s="97"/>
    </row>
    <row r="218" spans="1:14" ht="12.75">
      <c r="A218" s="97"/>
      <c r="B218" s="98"/>
      <c r="C218" s="99"/>
      <c r="D218" s="97"/>
      <c r="E218" s="100"/>
      <c r="F218" s="97"/>
      <c r="G218" s="100"/>
      <c r="H218" s="97"/>
      <c r="I218" s="100"/>
      <c r="J218" s="97"/>
      <c r="K218" s="100"/>
      <c r="L218" s="97"/>
      <c r="M218" s="100"/>
      <c r="N218" s="97"/>
    </row>
    <row r="219" spans="1:14" ht="12.75">
      <c r="A219" s="97"/>
      <c r="B219" s="98"/>
      <c r="C219" s="99"/>
      <c r="D219" s="97"/>
      <c r="E219" s="100"/>
      <c r="F219" s="97"/>
      <c r="G219" s="100"/>
      <c r="H219" s="97"/>
      <c r="I219" s="100"/>
      <c r="J219" s="97"/>
      <c r="K219" s="100"/>
      <c r="L219" s="97"/>
      <c r="M219" s="100"/>
      <c r="N219" s="97"/>
    </row>
    <row r="220" spans="1:14" ht="12.75">
      <c r="A220" s="97"/>
      <c r="B220" s="98"/>
      <c r="C220" s="99"/>
      <c r="D220" s="97"/>
      <c r="E220" s="100"/>
      <c r="F220" s="97"/>
      <c r="G220" s="100"/>
      <c r="H220" s="97"/>
      <c r="I220" s="100"/>
      <c r="J220" s="97"/>
      <c r="K220" s="100"/>
      <c r="L220" s="97"/>
      <c r="M220" s="100"/>
      <c r="N220" s="97"/>
    </row>
    <row r="221" spans="1:14" ht="12.75">
      <c r="A221" s="97"/>
      <c r="B221" s="98"/>
      <c r="C221" s="99"/>
      <c r="D221" s="97"/>
      <c r="E221" s="100"/>
      <c r="F221" s="97"/>
      <c r="G221" s="100"/>
      <c r="H221" s="97"/>
      <c r="I221" s="100"/>
      <c r="J221" s="97"/>
      <c r="K221" s="100"/>
      <c r="L221" s="97"/>
      <c r="M221" s="100"/>
      <c r="N221" s="97"/>
    </row>
    <row r="222" spans="1:14" ht="12.75">
      <c r="A222" s="97"/>
      <c r="B222" s="98"/>
      <c r="C222" s="99"/>
      <c r="D222" s="97"/>
      <c r="E222" s="100"/>
      <c r="F222" s="97"/>
      <c r="G222" s="100"/>
      <c r="H222" s="97"/>
      <c r="I222" s="100"/>
      <c r="J222" s="97"/>
      <c r="K222" s="100"/>
      <c r="L222" s="97"/>
      <c r="M222" s="100"/>
      <c r="N222" s="97"/>
    </row>
    <row r="223" spans="1:14" ht="12.75">
      <c r="A223" s="97"/>
      <c r="B223" s="98"/>
      <c r="C223" s="99"/>
      <c r="D223" s="97"/>
      <c r="E223" s="100"/>
      <c r="F223" s="97"/>
      <c r="G223" s="100"/>
      <c r="H223" s="97"/>
      <c r="I223" s="100"/>
      <c r="J223" s="97"/>
      <c r="K223" s="100"/>
      <c r="L223" s="97"/>
      <c r="M223" s="100"/>
      <c r="N223" s="97"/>
    </row>
    <row r="224" spans="1:14" ht="12.75">
      <c r="A224" s="97"/>
      <c r="B224" s="98"/>
      <c r="C224" s="99"/>
      <c r="D224" s="97"/>
      <c r="E224" s="100"/>
      <c r="F224" s="97"/>
      <c r="G224" s="100"/>
      <c r="H224" s="97"/>
      <c r="I224" s="100"/>
      <c r="J224" s="97"/>
      <c r="K224" s="100"/>
      <c r="L224" s="97"/>
      <c r="M224" s="100"/>
      <c r="N224" s="97"/>
    </row>
    <row r="225" spans="1:14" ht="12.75">
      <c r="A225" s="97"/>
      <c r="B225" s="98"/>
      <c r="C225" s="99"/>
      <c r="D225" s="97"/>
      <c r="E225" s="100"/>
      <c r="F225" s="97"/>
      <c r="G225" s="100"/>
      <c r="H225" s="97"/>
      <c r="I225" s="100"/>
      <c r="J225" s="97"/>
      <c r="K225" s="100"/>
      <c r="L225" s="97"/>
      <c r="M225" s="100"/>
      <c r="N225" s="97"/>
    </row>
    <row r="226" spans="1:14" ht="12.75">
      <c r="A226" s="97"/>
      <c r="B226" s="98"/>
      <c r="C226" s="99"/>
      <c r="D226" s="97"/>
      <c r="E226" s="100"/>
      <c r="F226" s="97"/>
      <c r="G226" s="100"/>
      <c r="H226" s="97"/>
      <c r="I226" s="100"/>
      <c r="J226" s="97"/>
      <c r="K226" s="100"/>
      <c r="L226" s="97"/>
      <c r="M226" s="100"/>
      <c r="N226" s="97"/>
    </row>
    <row r="227" spans="1:14" ht="12.75">
      <c r="A227" s="97"/>
      <c r="B227" s="98"/>
      <c r="C227" s="99"/>
      <c r="D227" s="97"/>
      <c r="E227" s="100"/>
      <c r="F227" s="97"/>
      <c r="G227" s="100"/>
      <c r="H227" s="97"/>
      <c r="I227" s="100"/>
      <c r="J227" s="97"/>
      <c r="K227" s="100"/>
      <c r="L227" s="97"/>
      <c r="M227" s="100"/>
      <c r="N227" s="97"/>
    </row>
    <row r="228" spans="1:14" ht="12.75">
      <c r="A228" s="97"/>
      <c r="B228" s="98"/>
      <c r="C228" s="99"/>
      <c r="D228" s="97"/>
      <c r="E228" s="100"/>
      <c r="F228" s="97"/>
      <c r="G228" s="100"/>
      <c r="H228" s="97"/>
      <c r="I228" s="100"/>
      <c r="J228" s="97"/>
      <c r="K228" s="100"/>
      <c r="L228" s="97"/>
      <c r="M228" s="100"/>
      <c r="N228" s="97"/>
    </row>
    <row r="229" spans="1:14" ht="12.75">
      <c r="A229" s="97"/>
      <c r="B229" s="98"/>
      <c r="C229" s="99"/>
      <c r="D229" s="97"/>
      <c r="E229" s="100"/>
      <c r="F229" s="97"/>
      <c r="G229" s="100"/>
      <c r="H229" s="97"/>
      <c r="I229" s="100"/>
      <c r="J229" s="97"/>
      <c r="K229" s="100"/>
      <c r="L229" s="97"/>
      <c r="M229" s="100"/>
      <c r="N229" s="97"/>
    </row>
    <row r="230" spans="1:14" ht="12.75">
      <c r="A230" s="97"/>
      <c r="B230" s="98"/>
      <c r="C230" s="99"/>
      <c r="D230" s="97"/>
      <c r="E230" s="100"/>
      <c r="F230" s="97"/>
      <c r="G230" s="100"/>
      <c r="H230" s="97"/>
      <c r="I230" s="100"/>
      <c r="J230" s="97"/>
      <c r="K230" s="100"/>
      <c r="L230" s="97"/>
      <c r="M230" s="100"/>
      <c r="N230" s="97"/>
    </row>
    <row r="231" spans="1:14" ht="12.75">
      <c r="A231" s="97"/>
      <c r="B231" s="98"/>
      <c r="C231" s="99"/>
      <c r="D231" s="97"/>
      <c r="E231" s="100"/>
      <c r="F231" s="97"/>
      <c r="G231" s="100"/>
      <c r="H231" s="97"/>
      <c r="I231" s="100"/>
      <c r="J231" s="97"/>
      <c r="K231" s="100"/>
      <c r="L231" s="97"/>
      <c r="M231" s="100"/>
      <c r="N231" s="97"/>
    </row>
    <row r="232" spans="1:14" ht="12.75">
      <c r="A232" s="97"/>
      <c r="B232" s="98"/>
      <c r="C232" s="99"/>
      <c r="D232" s="97"/>
      <c r="E232" s="100"/>
      <c r="F232" s="97"/>
      <c r="G232" s="100"/>
      <c r="H232" s="97"/>
      <c r="I232" s="100"/>
      <c r="J232" s="97"/>
      <c r="K232" s="100"/>
      <c r="L232" s="97"/>
      <c r="M232" s="100"/>
      <c r="N232" s="97"/>
    </row>
    <row r="233" spans="1:14" ht="12.75">
      <c r="A233" s="97"/>
      <c r="B233" s="98"/>
      <c r="C233" s="99"/>
      <c r="D233" s="97"/>
      <c r="E233" s="100"/>
      <c r="F233" s="97"/>
      <c r="G233" s="100"/>
      <c r="H233" s="97"/>
      <c r="I233" s="100"/>
      <c r="J233" s="97"/>
      <c r="K233" s="100"/>
      <c r="L233" s="97"/>
      <c r="M233" s="100"/>
      <c r="N233" s="97"/>
    </row>
    <row r="234" spans="1:14" ht="12.75">
      <c r="A234" s="97"/>
      <c r="B234" s="98"/>
      <c r="C234" s="99"/>
      <c r="D234" s="97"/>
      <c r="E234" s="100"/>
      <c r="F234" s="97"/>
      <c r="G234" s="100"/>
      <c r="H234" s="97"/>
      <c r="I234" s="100"/>
      <c r="J234" s="97"/>
      <c r="K234" s="100"/>
      <c r="L234" s="97"/>
      <c r="M234" s="100"/>
      <c r="N234" s="97"/>
    </row>
    <row r="235" spans="1:14" ht="12.75">
      <c r="A235" s="97"/>
      <c r="B235" s="98"/>
      <c r="C235" s="99"/>
      <c r="D235" s="97"/>
      <c r="E235" s="100"/>
      <c r="F235" s="97"/>
      <c r="G235" s="100"/>
      <c r="H235" s="97"/>
      <c r="I235" s="100"/>
      <c r="J235" s="97"/>
      <c r="K235" s="100"/>
      <c r="L235" s="97"/>
      <c r="M235" s="100"/>
      <c r="N235" s="97"/>
    </row>
    <row r="236" spans="1:14" ht="12.75">
      <c r="A236" s="97"/>
      <c r="B236" s="98"/>
      <c r="C236" s="99"/>
      <c r="D236" s="97"/>
      <c r="E236" s="100"/>
      <c r="F236" s="97"/>
      <c r="G236" s="100"/>
      <c r="H236" s="97"/>
      <c r="I236" s="100"/>
      <c r="J236" s="97"/>
      <c r="K236" s="100"/>
      <c r="L236" s="97"/>
      <c r="M236" s="100"/>
      <c r="N236" s="97"/>
    </row>
    <row r="237" spans="1:14" ht="12.75">
      <c r="A237" s="97"/>
      <c r="B237" s="98"/>
      <c r="C237" s="99"/>
      <c r="D237" s="97"/>
      <c r="E237" s="100"/>
      <c r="F237" s="97"/>
      <c r="G237" s="100"/>
      <c r="H237" s="97"/>
      <c r="I237" s="100"/>
      <c r="J237" s="97"/>
      <c r="K237" s="100"/>
      <c r="L237" s="97"/>
      <c r="M237" s="100"/>
      <c r="N237" s="97"/>
    </row>
    <row r="238" spans="1:14" ht="12.75">
      <c r="A238" s="97"/>
      <c r="B238" s="98"/>
      <c r="C238" s="99"/>
      <c r="D238" s="97"/>
      <c r="E238" s="100"/>
      <c r="F238" s="97"/>
      <c r="G238" s="100"/>
      <c r="H238" s="97"/>
      <c r="I238" s="100"/>
      <c r="J238" s="97"/>
      <c r="K238" s="100"/>
      <c r="L238" s="97"/>
      <c r="M238" s="100"/>
      <c r="N238" s="97"/>
    </row>
    <row r="239" spans="1:14" ht="12.75">
      <c r="A239" s="97"/>
      <c r="B239" s="98"/>
      <c r="C239" s="99"/>
      <c r="D239" s="97"/>
      <c r="E239" s="100"/>
      <c r="F239" s="97"/>
      <c r="G239" s="100"/>
      <c r="H239" s="97"/>
      <c r="I239" s="100"/>
      <c r="J239" s="97"/>
      <c r="K239" s="100"/>
      <c r="L239" s="97"/>
      <c r="M239" s="100"/>
      <c r="N239" s="97"/>
    </row>
    <row r="240" spans="1:14" ht="12.75">
      <c r="A240" s="97"/>
      <c r="B240" s="98"/>
      <c r="C240" s="99"/>
      <c r="D240" s="97"/>
      <c r="E240" s="100"/>
      <c r="F240" s="97"/>
      <c r="G240" s="100"/>
      <c r="H240" s="97"/>
      <c r="I240" s="100"/>
      <c r="J240" s="97"/>
      <c r="K240" s="100"/>
      <c r="L240" s="97"/>
      <c r="M240" s="100"/>
      <c r="N240" s="97"/>
    </row>
    <row r="241" spans="1:14" ht="12.75">
      <c r="A241" s="97"/>
      <c r="B241" s="98"/>
      <c r="C241" s="99"/>
      <c r="D241" s="97"/>
      <c r="E241" s="100"/>
      <c r="F241" s="97"/>
      <c r="G241" s="100"/>
      <c r="H241" s="97"/>
      <c r="I241" s="100"/>
      <c r="J241" s="97"/>
      <c r="K241" s="100"/>
      <c r="L241" s="97"/>
      <c r="M241" s="100"/>
      <c r="N241" s="97"/>
    </row>
    <row r="242" spans="1:14" ht="12.75">
      <c r="A242" s="97"/>
      <c r="B242" s="98"/>
      <c r="C242" s="99"/>
      <c r="D242" s="97"/>
      <c r="E242" s="100"/>
      <c r="F242" s="97"/>
      <c r="G242" s="100"/>
      <c r="H242" s="97"/>
      <c r="I242" s="100"/>
      <c r="J242" s="97"/>
      <c r="K242" s="100"/>
      <c r="L242" s="97"/>
      <c r="M242" s="100"/>
      <c r="N242" s="97"/>
    </row>
    <row r="243" spans="1:14" ht="12.75">
      <c r="A243" s="97"/>
      <c r="B243" s="98"/>
      <c r="C243" s="99"/>
      <c r="D243" s="97"/>
      <c r="E243" s="100"/>
      <c r="F243" s="97"/>
      <c r="G243" s="100"/>
      <c r="H243" s="97"/>
      <c r="I243" s="100"/>
      <c r="J243" s="97"/>
      <c r="K243" s="100"/>
      <c r="L243" s="97"/>
      <c r="M243" s="100"/>
      <c r="N243" s="97"/>
    </row>
    <row r="244" spans="1:14" ht="12.75">
      <c r="A244" s="97"/>
      <c r="B244" s="98"/>
      <c r="C244" s="99"/>
      <c r="D244" s="97"/>
      <c r="E244" s="100"/>
      <c r="F244" s="97"/>
      <c r="G244" s="100"/>
      <c r="H244" s="97"/>
      <c r="I244" s="100"/>
      <c r="J244" s="97"/>
      <c r="K244" s="100"/>
      <c r="L244" s="97"/>
      <c r="M244" s="100"/>
      <c r="N244" s="97"/>
    </row>
    <row r="245" spans="1:14" ht="12.75">
      <c r="A245" s="97"/>
      <c r="B245" s="98"/>
      <c r="C245" s="99"/>
      <c r="D245" s="97"/>
      <c r="E245" s="100"/>
      <c r="F245" s="97"/>
      <c r="G245" s="100"/>
      <c r="H245" s="97"/>
      <c r="I245" s="100"/>
      <c r="J245" s="97"/>
      <c r="K245" s="100"/>
      <c r="L245" s="97"/>
      <c r="M245" s="100"/>
      <c r="N245" s="97"/>
    </row>
    <row r="246" spans="1:14" ht="12.75">
      <c r="A246" s="97"/>
      <c r="B246" s="98"/>
      <c r="C246" s="99"/>
      <c r="D246" s="97"/>
      <c r="E246" s="100"/>
      <c r="F246" s="97"/>
      <c r="G246" s="100"/>
      <c r="H246" s="97"/>
      <c r="I246" s="100"/>
      <c r="J246" s="97"/>
      <c r="K246" s="100"/>
      <c r="L246" s="97"/>
      <c r="M246" s="100"/>
      <c r="N246" s="97"/>
    </row>
    <row r="247" spans="1:14" ht="12.75">
      <c r="A247" s="97"/>
      <c r="B247" s="98"/>
      <c r="C247" s="99"/>
      <c r="D247" s="97"/>
      <c r="E247" s="100"/>
      <c r="F247" s="97"/>
      <c r="G247" s="100"/>
      <c r="H247" s="97"/>
      <c r="I247" s="100"/>
      <c r="J247" s="97"/>
      <c r="K247" s="100"/>
      <c r="L247" s="97"/>
      <c r="M247" s="100"/>
      <c r="N247" s="97"/>
    </row>
    <row r="248" spans="1:14" ht="12.75">
      <c r="A248" s="97"/>
      <c r="B248" s="98"/>
      <c r="C248" s="99"/>
      <c r="D248" s="97"/>
      <c r="E248" s="100"/>
      <c r="F248" s="97"/>
      <c r="G248" s="100"/>
      <c r="H248" s="97"/>
      <c r="I248" s="100"/>
      <c r="J248" s="97"/>
      <c r="K248" s="100"/>
      <c r="L248" s="97"/>
      <c r="M248" s="100"/>
      <c r="N248" s="97"/>
    </row>
    <row r="249" spans="1:14" ht="12.75">
      <c r="A249" s="97"/>
      <c r="B249" s="98"/>
      <c r="C249" s="99"/>
      <c r="D249" s="97"/>
      <c r="E249" s="100"/>
      <c r="F249" s="97"/>
      <c r="G249" s="100"/>
      <c r="H249" s="97"/>
      <c r="I249" s="100"/>
      <c r="J249" s="97"/>
      <c r="K249" s="100"/>
      <c r="L249" s="97"/>
      <c r="M249" s="100"/>
      <c r="N249" s="97"/>
    </row>
    <row r="250" spans="1:14" ht="12.75">
      <c r="A250" s="97"/>
      <c r="B250" s="98"/>
      <c r="C250" s="99"/>
      <c r="D250" s="97"/>
      <c r="E250" s="100"/>
      <c r="F250" s="97"/>
      <c r="G250" s="100"/>
      <c r="H250" s="97"/>
      <c r="I250" s="100"/>
      <c r="J250" s="97"/>
      <c r="K250" s="100"/>
      <c r="L250" s="97"/>
      <c r="M250" s="100"/>
      <c r="N250" s="97"/>
    </row>
    <row r="251" spans="1:14" ht="12.75">
      <c r="A251" s="97"/>
      <c r="B251" s="98"/>
      <c r="C251" s="99"/>
      <c r="D251" s="97"/>
      <c r="E251" s="100"/>
      <c r="F251" s="97"/>
      <c r="G251" s="100"/>
      <c r="H251" s="97"/>
      <c r="I251" s="100"/>
      <c r="J251" s="97"/>
      <c r="K251" s="100"/>
      <c r="L251" s="97"/>
      <c r="M251" s="100"/>
      <c r="N251" s="97"/>
    </row>
    <row r="252" spans="1:14" ht="12.75">
      <c r="A252" s="97"/>
      <c r="B252" s="98"/>
      <c r="C252" s="99"/>
      <c r="D252" s="97"/>
      <c r="E252" s="100"/>
      <c r="F252" s="97"/>
      <c r="G252" s="100"/>
      <c r="H252" s="97"/>
      <c r="I252" s="100"/>
      <c r="J252" s="97"/>
      <c r="K252" s="100"/>
      <c r="L252" s="97"/>
      <c r="M252" s="100"/>
      <c r="N252" s="97"/>
    </row>
    <row r="253" spans="1:14" ht="12.75">
      <c r="A253" s="97"/>
      <c r="B253" s="98"/>
      <c r="C253" s="99"/>
      <c r="D253" s="97"/>
      <c r="E253" s="100"/>
      <c r="F253" s="97"/>
      <c r="G253" s="100"/>
      <c r="H253" s="97"/>
      <c r="I253" s="100"/>
      <c r="J253" s="97"/>
      <c r="K253" s="100"/>
      <c r="L253" s="97"/>
      <c r="M253" s="100"/>
      <c r="N253" s="97"/>
    </row>
    <row r="254" spans="1:14" ht="12.75">
      <c r="A254" s="97"/>
      <c r="B254" s="98"/>
      <c r="C254" s="99"/>
      <c r="D254" s="97"/>
      <c r="E254" s="100"/>
      <c r="F254" s="97"/>
      <c r="G254" s="100"/>
      <c r="H254" s="97"/>
      <c r="I254" s="100"/>
      <c r="J254" s="97"/>
      <c r="K254" s="100"/>
      <c r="L254" s="97"/>
      <c r="M254" s="100"/>
      <c r="N254" s="97"/>
    </row>
    <row r="255" spans="1:14" ht="12.75">
      <c r="A255" s="97"/>
      <c r="B255" s="98"/>
      <c r="C255" s="99"/>
      <c r="D255" s="97"/>
      <c r="E255" s="100"/>
      <c r="F255" s="97"/>
      <c r="G255" s="100"/>
      <c r="H255" s="97"/>
      <c r="I255" s="100"/>
      <c r="J255" s="97"/>
      <c r="K255" s="100"/>
      <c r="L255" s="97"/>
      <c r="M255" s="100"/>
      <c r="N255" s="97"/>
    </row>
    <row r="256" spans="1:14" ht="12.75">
      <c r="A256" s="97"/>
      <c r="B256" s="98"/>
      <c r="C256" s="99"/>
      <c r="D256" s="97"/>
      <c r="E256" s="100"/>
      <c r="F256" s="97"/>
      <c r="G256" s="100"/>
      <c r="H256" s="97"/>
      <c r="I256" s="100"/>
      <c r="J256" s="97"/>
      <c r="K256" s="100"/>
      <c r="L256" s="97"/>
      <c r="M256" s="100"/>
      <c r="N256" s="97"/>
    </row>
    <row r="257" spans="1:14" ht="12.75">
      <c r="A257" s="97"/>
      <c r="B257" s="98"/>
      <c r="C257" s="99"/>
      <c r="D257" s="97"/>
      <c r="E257" s="100"/>
      <c r="F257" s="97"/>
      <c r="G257" s="100"/>
      <c r="H257" s="97"/>
      <c r="I257" s="100"/>
      <c r="J257" s="97"/>
      <c r="K257" s="100"/>
      <c r="L257" s="97"/>
      <c r="M257" s="100"/>
      <c r="N257" s="97"/>
    </row>
    <row r="258" spans="1:14" ht="12.75">
      <c r="A258" s="97"/>
      <c r="B258" s="98"/>
      <c r="C258" s="99"/>
      <c r="D258" s="97"/>
      <c r="E258" s="100"/>
      <c r="F258" s="97"/>
      <c r="G258" s="100"/>
      <c r="H258" s="97"/>
      <c r="I258" s="100"/>
      <c r="J258" s="97"/>
      <c r="K258" s="100"/>
      <c r="L258" s="97"/>
      <c r="M258" s="100"/>
      <c r="N258" s="97"/>
    </row>
    <row r="259" spans="1:14" ht="12.75">
      <c r="A259" s="97"/>
      <c r="B259" s="98"/>
      <c r="C259" s="99"/>
      <c r="D259" s="97"/>
      <c r="E259" s="100"/>
      <c r="F259" s="97"/>
      <c r="G259" s="100"/>
      <c r="H259" s="97"/>
      <c r="I259" s="100"/>
      <c r="J259" s="97"/>
      <c r="K259" s="100"/>
      <c r="L259" s="97"/>
      <c r="M259" s="100"/>
      <c r="N259" s="97"/>
    </row>
    <row r="260" spans="1:14" ht="12.75">
      <c r="A260" s="97"/>
      <c r="B260" s="98"/>
      <c r="C260" s="99"/>
      <c r="D260" s="97"/>
      <c r="E260" s="100"/>
      <c r="F260" s="97"/>
      <c r="G260" s="100"/>
      <c r="H260" s="97"/>
      <c r="I260" s="100"/>
      <c r="J260" s="97"/>
      <c r="K260" s="100"/>
      <c r="L260" s="97"/>
      <c r="M260" s="100"/>
      <c r="N260" s="97"/>
    </row>
    <row r="261" spans="1:14" ht="12.75">
      <c r="A261" s="97"/>
      <c r="B261" s="98"/>
      <c r="C261" s="99"/>
      <c r="D261" s="97"/>
      <c r="E261" s="100"/>
      <c r="F261" s="97"/>
      <c r="G261" s="100"/>
      <c r="H261" s="97"/>
      <c r="I261" s="100"/>
      <c r="J261" s="97"/>
      <c r="K261" s="100"/>
      <c r="L261" s="97"/>
      <c r="M261" s="100"/>
      <c r="N261" s="97"/>
    </row>
    <row r="262" spans="1:14" ht="12.75">
      <c r="A262" s="97"/>
      <c r="B262" s="98"/>
      <c r="C262" s="99"/>
      <c r="D262" s="97"/>
      <c r="E262" s="100"/>
      <c r="F262" s="97"/>
      <c r="G262" s="100"/>
      <c r="H262" s="97"/>
      <c r="I262" s="100"/>
      <c r="J262" s="97"/>
      <c r="K262" s="100"/>
      <c r="L262" s="97"/>
      <c r="M262" s="100"/>
      <c r="N262" s="97"/>
    </row>
    <row r="263" spans="1:14" ht="12.75">
      <c r="A263" s="97"/>
      <c r="B263" s="98"/>
      <c r="C263" s="99"/>
      <c r="D263" s="97"/>
      <c r="E263" s="100"/>
      <c r="F263" s="97"/>
      <c r="G263" s="100"/>
      <c r="H263" s="97"/>
      <c r="I263" s="100"/>
      <c r="J263" s="97"/>
      <c r="K263" s="100"/>
      <c r="L263" s="97"/>
      <c r="M263" s="100"/>
      <c r="N263" s="97"/>
    </row>
    <row r="264" spans="1:14" ht="12.75">
      <c r="A264" s="97"/>
      <c r="B264" s="98"/>
      <c r="C264" s="99"/>
      <c r="D264" s="97"/>
      <c r="E264" s="100"/>
      <c r="F264" s="97"/>
      <c r="G264" s="100"/>
      <c r="H264" s="97"/>
      <c r="I264" s="100"/>
      <c r="J264" s="97"/>
      <c r="K264" s="100"/>
      <c r="L264" s="97"/>
      <c r="M264" s="100"/>
      <c r="N264" s="97"/>
    </row>
    <row r="265" spans="1:14" ht="12.75">
      <c r="A265" s="97"/>
      <c r="B265" s="98"/>
      <c r="C265" s="99"/>
      <c r="D265" s="97"/>
      <c r="E265" s="100"/>
      <c r="F265" s="97"/>
      <c r="G265" s="100"/>
      <c r="H265" s="97"/>
      <c r="I265" s="100"/>
      <c r="J265" s="97"/>
      <c r="K265" s="100"/>
      <c r="L265" s="97"/>
      <c r="M265" s="100"/>
      <c r="N265" s="97"/>
    </row>
    <row r="266" spans="1:14" ht="12.75">
      <c r="A266" s="97"/>
      <c r="B266" s="98"/>
      <c r="C266" s="99"/>
      <c r="D266" s="97"/>
      <c r="E266" s="100"/>
      <c r="F266" s="97"/>
      <c r="G266" s="100"/>
      <c r="H266" s="97"/>
      <c r="I266" s="100"/>
      <c r="J266" s="97"/>
      <c r="K266" s="100"/>
      <c r="L266" s="97"/>
      <c r="M266" s="100"/>
      <c r="N266" s="97"/>
    </row>
    <row r="267" spans="1:14" ht="12.75">
      <c r="A267" s="97"/>
      <c r="B267" s="98"/>
      <c r="C267" s="99"/>
      <c r="D267" s="97"/>
      <c r="E267" s="100"/>
      <c r="F267" s="97"/>
      <c r="G267" s="100"/>
      <c r="H267" s="97"/>
      <c r="I267" s="100"/>
      <c r="J267" s="97"/>
      <c r="K267" s="100"/>
      <c r="L267" s="97"/>
      <c r="M267" s="100"/>
      <c r="N267" s="97"/>
    </row>
    <row r="268" spans="1:14" ht="12.75">
      <c r="A268" s="97"/>
      <c r="B268" s="98"/>
      <c r="C268" s="99"/>
      <c r="D268" s="97"/>
      <c r="E268" s="100"/>
      <c r="F268" s="97"/>
      <c r="G268" s="100"/>
      <c r="H268" s="97"/>
      <c r="I268" s="100"/>
      <c r="J268" s="97"/>
      <c r="K268" s="100"/>
      <c r="L268" s="97"/>
      <c r="M268" s="100"/>
      <c r="N268" s="97"/>
    </row>
    <row r="269" spans="1:14" ht="12.75">
      <c r="A269" s="97"/>
      <c r="B269" s="98"/>
      <c r="C269" s="99"/>
      <c r="D269" s="97"/>
      <c r="E269" s="100"/>
      <c r="F269" s="97"/>
      <c r="G269" s="100"/>
      <c r="H269" s="97"/>
      <c r="I269" s="100"/>
      <c r="J269" s="97"/>
      <c r="K269" s="100"/>
      <c r="L269" s="97"/>
      <c r="M269" s="100"/>
      <c r="N269" s="97"/>
    </row>
    <row r="270" spans="1:14" ht="12.75">
      <c r="A270" s="97"/>
      <c r="B270" s="98"/>
      <c r="C270" s="99"/>
      <c r="D270" s="97"/>
      <c r="E270" s="100"/>
      <c r="F270" s="97"/>
      <c r="G270" s="100"/>
      <c r="H270" s="97"/>
      <c r="I270" s="100"/>
      <c r="J270" s="97"/>
      <c r="K270" s="100"/>
      <c r="L270" s="97"/>
      <c r="M270" s="100"/>
      <c r="N270" s="97"/>
    </row>
    <row r="271" spans="1:14" ht="12.75">
      <c r="A271" s="97"/>
      <c r="B271" s="98"/>
      <c r="C271" s="99"/>
      <c r="D271" s="97"/>
      <c r="E271" s="100"/>
      <c r="F271" s="97"/>
      <c r="G271" s="100"/>
      <c r="H271" s="97"/>
      <c r="I271" s="100"/>
      <c r="J271" s="97"/>
      <c r="K271" s="100"/>
      <c r="L271" s="97"/>
      <c r="M271" s="100"/>
      <c r="N271" s="97"/>
    </row>
  </sheetData>
  <sheetProtection formatColumns="0" formatRows="0"/>
  <mergeCells count="15">
    <mergeCell ref="B72:N72"/>
    <mergeCell ref="A75:N75"/>
    <mergeCell ref="A5:A6"/>
    <mergeCell ref="B5:B6"/>
    <mergeCell ref="C5:C6"/>
    <mergeCell ref="D5:D6"/>
    <mergeCell ref="E5:F5"/>
    <mergeCell ref="G5:H5"/>
    <mergeCell ref="I5:J5"/>
    <mergeCell ref="J1:L1"/>
    <mergeCell ref="A2:N2"/>
    <mergeCell ref="A3:N3"/>
    <mergeCell ref="A4:N4"/>
    <mergeCell ref="K5:L5"/>
    <mergeCell ref="M5:N5"/>
  </mergeCells>
  <dataValidations count="2">
    <dataValidation type="decimal" allowBlank="1" showInputMessage="1" showErrorMessage="1" sqref="M60 D60:E60 D58:E58 G58 G60 I60 I58 K58 K60 M58">
      <formula1>-9999999999</formula1>
      <formula2>9999999999</formula2>
    </dataValidation>
    <dataValidation type="decimal" allowBlank="1" showInputMessage="1" showErrorMessage="1" error="Ввведеное значение неверно" sqref="D41:N50 N77 F58:F60 F77 H77 J77 L77 N55:N60 I55:I57 L55:L60 K55:K57 H55:H60 M55:M57 J55:J60 D52:G57 H52:N54 D10:N39">
      <formula1>-1000000000000000</formula1>
      <formula2>1000000000000000</formula2>
    </dataValidation>
  </dataValidations>
  <hyperlinks>
    <hyperlink ref="A2" r:id="rId1" display="JFJ@"/>
  </hyperlinks>
  <printOptions/>
  <pageMargins left="0.7086614173228347" right="0" top="0" bottom="0" header="0.5118110236220472" footer="0.35433070866141736"/>
  <pageSetup fitToWidth="2" fitToHeight="1" horizontalDpi="600" verticalDpi="600" orientation="portrait" paperSize="9" scale="6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2" sqref="A2"/>
      <selection pane="topRight" activeCell="D2" sqref="D2"/>
      <selection pane="bottomLeft" activeCell="A9" sqref="A9"/>
      <selection pane="bottomRight" activeCell="H6" sqref="H6"/>
    </sheetView>
  </sheetViews>
  <sheetFormatPr defaultColWidth="10.625" defaultRowHeight="12.75"/>
  <cols>
    <col min="1" max="1" width="5.375" style="101" customWidth="1"/>
    <col min="2" max="2" width="33.375" style="1" customWidth="1"/>
    <col min="3" max="3" width="8.875" style="102" customWidth="1"/>
    <col min="4" max="4" width="14.25390625" style="103" customWidth="1"/>
    <col min="5" max="5" width="5.25390625" style="104" customWidth="1"/>
    <col min="6" max="6" width="10.125" style="103" customWidth="1"/>
    <col min="7" max="7" width="5.25390625" style="104" customWidth="1"/>
    <col min="8" max="8" width="10.75390625" style="103" customWidth="1"/>
    <col min="9" max="9" width="5.00390625" style="104" customWidth="1"/>
    <col min="10" max="10" width="10.625" style="103" customWidth="1"/>
    <col min="11" max="11" width="5.00390625" style="104" customWidth="1"/>
    <col min="12" max="12" width="10.625" style="103" customWidth="1"/>
    <col min="13" max="13" width="5.125" style="104" customWidth="1"/>
    <col min="14" max="14" width="10.125" style="103" customWidth="1"/>
    <col min="15" max="16384" width="10.625" style="1" customWidth="1"/>
  </cols>
  <sheetData>
    <row r="1" spans="1:14" ht="43.5" customHeight="1">
      <c r="A1" s="188" t="s">
        <v>122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2" customFormat="1" ht="11.25" customHeight="1" thickBo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12.75">
      <c r="A4" s="172"/>
      <c r="B4" s="176" t="s">
        <v>0</v>
      </c>
      <c r="C4" s="178" t="s">
        <v>1</v>
      </c>
      <c r="D4" s="191" t="s">
        <v>100</v>
      </c>
      <c r="E4" s="189">
        <v>2013</v>
      </c>
      <c r="F4" s="189"/>
      <c r="G4" s="189">
        <v>2014</v>
      </c>
      <c r="H4" s="189"/>
      <c r="I4" s="189">
        <v>2015</v>
      </c>
      <c r="J4" s="189"/>
      <c r="K4" s="189">
        <v>2016</v>
      </c>
      <c r="L4" s="189"/>
      <c r="M4" s="189">
        <v>2017</v>
      </c>
      <c r="N4" s="190"/>
    </row>
    <row r="5" spans="1:14" ht="87.75" customHeight="1" thickBot="1">
      <c r="A5" s="173"/>
      <c r="B5" s="177"/>
      <c r="C5" s="179"/>
      <c r="D5" s="192"/>
      <c r="E5" s="3" t="s">
        <v>2</v>
      </c>
      <c r="F5" s="4" t="s">
        <v>3</v>
      </c>
      <c r="G5" s="3" t="s">
        <v>2</v>
      </c>
      <c r="H5" s="4" t="s">
        <v>3</v>
      </c>
      <c r="I5" s="3" t="s">
        <v>2</v>
      </c>
      <c r="J5" s="4" t="s">
        <v>3</v>
      </c>
      <c r="K5" s="3" t="s">
        <v>2</v>
      </c>
      <c r="L5" s="4" t="s">
        <v>3</v>
      </c>
      <c r="M5" s="3" t="s">
        <v>2</v>
      </c>
      <c r="N5" s="113" t="s">
        <v>3</v>
      </c>
    </row>
    <row r="6" spans="1:14" ht="26.25">
      <c r="A6" s="135"/>
      <c r="B6" s="131" t="s">
        <v>4</v>
      </c>
      <c r="C6" s="132"/>
      <c r="D6" s="114" t="s">
        <v>101</v>
      </c>
      <c r="E6" s="9"/>
      <c r="F6" s="8" t="s">
        <v>123</v>
      </c>
      <c r="G6" s="9"/>
      <c r="H6" s="8" t="s">
        <v>124</v>
      </c>
      <c r="I6" s="9"/>
      <c r="J6" s="8" t="s">
        <v>125</v>
      </c>
      <c r="K6" s="9"/>
      <c r="L6" s="8" t="s">
        <v>126</v>
      </c>
      <c r="M6" s="9"/>
      <c r="N6" s="136" t="s">
        <v>127</v>
      </c>
    </row>
    <row r="7" spans="1:14" ht="12.75">
      <c r="A7" s="137" t="s">
        <v>5</v>
      </c>
      <c r="B7" s="14" t="s">
        <v>6</v>
      </c>
      <c r="C7" s="133" t="s">
        <v>7</v>
      </c>
      <c r="D7" s="115">
        <f>D8+D9</f>
        <v>92.26</v>
      </c>
      <c r="E7" s="17"/>
      <c r="F7" s="16">
        <f>F8+F9</f>
        <v>101.49</v>
      </c>
      <c r="G7" s="17"/>
      <c r="H7" s="16">
        <f>H8+H9</f>
        <v>106.67</v>
      </c>
      <c r="I7" s="17"/>
      <c r="J7" s="16">
        <f>J8+J9</f>
        <v>111.47</v>
      </c>
      <c r="K7" s="17"/>
      <c r="L7" s="16">
        <f>L8+L9</f>
        <v>116.15</v>
      </c>
      <c r="M7" s="17"/>
      <c r="N7" s="138">
        <f>N8+N9</f>
        <v>121.03</v>
      </c>
    </row>
    <row r="8" spans="1:14" ht="12.75">
      <c r="A8" s="137"/>
      <c r="B8" s="18" t="s">
        <v>8</v>
      </c>
      <c r="C8" s="60" t="s">
        <v>7</v>
      </c>
      <c r="D8" s="116"/>
      <c r="E8" s="21"/>
      <c r="F8" s="20"/>
      <c r="G8" s="21"/>
      <c r="H8" s="20"/>
      <c r="I8" s="21"/>
      <c r="J8" s="20"/>
      <c r="K8" s="21"/>
      <c r="L8" s="20"/>
      <c r="M8" s="21"/>
      <c r="N8" s="139"/>
    </row>
    <row r="9" spans="1:18" ht="25.5">
      <c r="A9" s="137"/>
      <c r="B9" s="18" t="s">
        <v>93</v>
      </c>
      <c r="C9" s="60" t="s">
        <v>7</v>
      </c>
      <c r="D9" s="116">
        <v>92.26</v>
      </c>
      <c r="E9" s="21">
        <v>10</v>
      </c>
      <c r="F9" s="20">
        <f>ROUND((D9*(100+E9)/100),2)</f>
        <v>101.49</v>
      </c>
      <c r="G9" s="21">
        <v>5.1</v>
      </c>
      <c r="H9" s="20">
        <f>ROUND((F9*(100+G9)/100),2)</f>
        <v>106.67</v>
      </c>
      <c r="I9" s="21">
        <v>4.5</v>
      </c>
      <c r="J9" s="20">
        <f>ROUND((H9*(100+I9)/100),2)</f>
        <v>111.47</v>
      </c>
      <c r="K9" s="21">
        <v>4.2</v>
      </c>
      <c r="L9" s="20">
        <f>ROUND((J9*(100+K9)/100),2)</f>
        <v>116.15</v>
      </c>
      <c r="M9" s="21">
        <v>4.2</v>
      </c>
      <c r="N9" s="139">
        <f>ROUND((L9*(100+M9)/100),2)</f>
        <v>121.03</v>
      </c>
      <c r="Q9" s="162"/>
      <c r="R9" s="162"/>
    </row>
    <row r="10" spans="1:18" ht="12.75">
      <c r="A10" s="137" t="s">
        <v>9</v>
      </c>
      <c r="B10" s="18" t="s">
        <v>36</v>
      </c>
      <c r="C10" s="60" t="s">
        <v>7</v>
      </c>
      <c r="D10" s="115">
        <f>D11+D12</f>
        <v>0</v>
      </c>
      <c r="E10" s="17"/>
      <c r="F10" s="16">
        <f>F11+F12</f>
        <v>0</v>
      </c>
      <c r="G10" s="17"/>
      <c r="H10" s="16">
        <f>H11+H12</f>
        <v>0</v>
      </c>
      <c r="I10" s="17"/>
      <c r="J10" s="16">
        <f>J11+J12</f>
        <v>0</v>
      </c>
      <c r="K10" s="17"/>
      <c r="L10" s="16">
        <f>L11+L12</f>
        <v>0</v>
      </c>
      <c r="M10" s="17"/>
      <c r="N10" s="138">
        <f>N11+N12</f>
        <v>0</v>
      </c>
      <c r="Q10" s="162"/>
      <c r="R10" s="162"/>
    </row>
    <row r="11" spans="1:18" ht="12.75">
      <c r="A11" s="137"/>
      <c r="B11" s="18" t="s">
        <v>102</v>
      </c>
      <c r="C11" s="60" t="s">
        <v>7</v>
      </c>
      <c r="D11" s="116"/>
      <c r="E11" s="21"/>
      <c r="F11" s="20"/>
      <c r="G11" s="21"/>
      <c r="H11" s="20"/>
      <c r="I11" s="21"/>
      <c r="J11" s="20"/>
      <c r="K11" s="21"/>
      <c r="L11" s="20"/>
      <c r="M11" s="21"/>
      <c r="N11" s="139"/>
      <c r="Q11" s="162"/>
      <c r="R11" s="162"/>
    </row>
    <row r="12" spans="1:18" ht="12.75">
      <c r="A12" s="137"/>
      <c r="B12" s="18" t="s">
        <v>103</v>
      </c>
      <c r="C12" s="60" t="s">
        <v>7</v>
      </c>
      <c r="D12" s="116"/>
      <c r="E12" s="21"/>
      <c r="F12" s="20"/>
      <c r="G12" s="21"/>
      <c r="H12" s="20"/>
      <c r="I12" s="21"/>
      <c r="J12" s="20"/>
      <c r="K12" s="21"/>
      <c r="L12" s="20"/>
      <c r="M12" s="21"/>
      <c r="N12" s="139"/>
      <c r="Q12" s="162"/>
      <c r="R12" s="162"/>
    </row>
    <row r="13" spans="1:18" ht="12.75">
      <c r="A13" s="32" t="s">
        <v>11</v>
      </c>
      <c r="B13" s="14" t="s">
        <v>32</v>
      </c>
      <c r="C13" s="60" t="s">
        <v>7</v>
      </c>
      <c r="D13" s="116">
        <v>0.6243120000000001</v>
      </c>
      <c r="E13" s="21">
        <v>1</v>
      </c>
      <c r="F13" s="20">
        <f>ROUND((D13*E13),2)</f>
        <v>0.62</v>
      </c>
      <c r="G13" s="21">
        <v>1</v>
      </c>
      <c r="H13" s="20">
        <f>ROUND((F13*G13),2)</f>
        <v>0.62</v>
      </c>
      <c r="I13" s="21">
        <v>1</v>
      </c>
      <c r="J13" s="20">
        <f>ROUND((H13*I13),2)</f>
        <v>0.62</v>
      </c>
      <c r="K13" s="21">
        <v>1</v>
      </c>
      <c r="L13" s="20">
        <f>ROUND((J13*K13),2)</f>
        <v>0.62</v>
      </c>
      <c r="M13" s="21">
        <v>1</v>
      </c>
      <c r="N13" s="139">
        <f>ROUND((L13*M13),2)</f>
        <v>0.62</v>
      </c>
      <c r="Q13" s="162"/>
      <c r="R13" s="162"/>
    </row>
    <row r="14" spans="1:18" ht="12.75">
      <c r="A14" s="137" t="s">
        <v>13</v>
      </c>
      <c r="B14" s="14" t="s">
        <v>10</v>
      </c>
      <c r="C14" s="60" t="s">
        <v>7</v>
      </c>
      <c r="D14" s="116">
        <v>376.06</v>
      </c>
      <c r="E14" s="21">
        <v>10</v>
      </c>
      <c r="F14" s="20">
        <f>ROUND((D14*(100+E14)/100),2)</f>
        <v>413.67</v>
      </c>
      <c r="G14" s="21">
        <v>5.7</v>
      </c>
      <c r="H14" s="20">
        <f>ROUND((F14*(100+G14)/100),2)</f>
        <v>437.25</v>
      </c>
      <c r="I14" s="21">
        <f>G14</f>
        <v>5.7</v>
      </c>
      <c r="J14" s="20">
        <f>ROUND((H14*(100+I14)/100),2)</f>
        <v>462.17</v>
      </c>
      <c r="K14" s="21">
        <f>I14</f>
        <v>5.7</v>
      </c>
      <c r="L14" s="20">
        <f>ROUND((J14*(100+K14)/100),2)</f>
        <v>488.51</v>
      </c>
      <c r="M14" s="21">
        <f>K14</f>
        <v>5.7</v>
      </c>
      <c r="N14" s="139">
        <f>ROUND((L14*(100+M14)/100),2)</f>
        <v>516.36</v>
      </c>
      <c r="Q14" s="162"/>
      <c r="R14" s="162"/>
    </row>
    <row r="15" spans="1:18" ht="12.75">
      <c r="A15" s="137" t="s">
        <v>15</v>
      </c>
      <c r="B15" s="14" t="s">
        <v>12</v>
      </c>
      <c r="C15" s="60" t="s">
        <v>7</v>
      </c>
      <c r="D15" s="20">
        <f>ROUND((D14*31.9/100),2)</f>
        <v>119.96</v>
      </c>
      <c r="E15" s="21">
        <v>31.9</v>
      </c>
      <c r="F15" s="20">
        <f>ROUND((F14*31.9/100),2)</f>
        <v>131.96</v>
      </c>
      <c r="G15" s="21">
        <f>E15</f>
        <v>31.9</v>
      </c>
      <c r="H15" s="20">
        <f>ROUND((H14*31.9/100),2)</f>
        <v>139.48</v>
      </c>
      <c r="I15" s="21">
        <f>E15</f>
        <v>31.9</v>
      </c>
      <c r="J15" s="20">
        <f>ROUND((J14*31.9/100),2)</f>
        <v>147.43</v>
      </c>
      <c r="K15" s="21">
        <f>E15</f>
        <v>31.9</v>
      </c>
      <c r="L15" s="20">
        <f>ROUND((L14*31.9/100),2)</f>
        <v>155.83</v>
      </c>
      <c r="M15" s="21">
        <f>E15</f>
        <v>31.9</v>
      </c>
      <c r="N15" s="139">
        <f>ROUND((N14*31.9/100),2)</f>
        <v>164.72</v>
      </c>
      <c r="Q15" s="162"/>
      <c r="R15" s="162"/>
    </row>
    <row r="16" spans="1:18" ht="12.75">
      <c r="A16" s="137" t="s">
        <v>27</v>
      </c>
      <c r="B16" s="14" t="s">
        <v>14</v>
      </c>
      <c r="C16" s="60" t="s">
        <v>7</v>
      </c>
      <c r="D16" s="116"/>
      <c r="E16" s="21"/>
      <c r="F16" s="20"/>
      <c r="G16" s="21"/>
      <c r="H16" s="20"/>
      <c r="I16" s="21"/>
      <c r="J16" s="20"/>
      <c r="K16" s="21"/>
      <c r="L16" s="20"/>
      <c r="M16" s="21"/>
      <c r="N16" s="139"/>
      <c r="Q16" s="162"/>
      <c r="R16" s="162"/>
    </row>
    <row r="17" spans="1:18" ht="12.75">
      <c r="A17" s="137" t="s">
        <v>31</v>
      </c>
      <c r="B17" s="18" t="s">
        <v>104</v>
      </c>
      <c r="C17" s="60" t="s">
        <v>7</v>
      </c>
      <c r="D17" s="117">
        <f>D18+D19+D30</f>
        <v>75.31</v>
      </c>
      <c r="E17" s="23"/>
      <c r="F17" s="117">
        <f>F18+F19+F30</f>
        <v>82.24000000000001</v>
      </c>
      <c r="G17" s="23"/>
      <c r="H17" s="117">
        <f>H18+H19+H30</f>
        <v>86.12</v>
      </c>
      <c r="I17" s="23"/>
      <c r="J17" s="117">
        <f>J18+J19+J30</f>
        <v>89.73</v>
      </c>
      <c r="K17" s="23"/>
      <c r="L17" s="117">
        <f>L18+L19+L30</f>
        <v>93.24999999999999</v>
      </c>
      <c r="M17" s="23"/>
      <c r="N17" s="117">
        <f>N18+N19+N30</f>
        <v>96.91</v>
      </c>
      <c r="Q17" s="162"/>
      <c r="R17" s="162"/>
    </row>
    <row r="18" spans="1:14" ht="25.5">
      <c r="A18" s="137"/>
      <c r="B18" s="14" t="s">
        <v>105</v>
      </c>
      <c r="C18" s="60" t="s">
        <v>7</v>
      </c>
      <c r="D18" s="116">
        <v>45.71</v>
      </c>
      <c r="E18" s="21">
        <v>10</v>
      </c>
      <c r="F18" s="20">
        <f>ROUND((D18*(100+E18)/100),2)</f>
        <v>50.28</v>
      </c>
      <c r="G18" s="21">
        <v>5.1</v>
      </c>
      <c r="H18" s="20">
        <f>ROUND((F18*(100+G18)/100),2)</f>
        <v>52.84</v>
      </c>
      <c r="I18" s="21">
        <v>4.5</v>
      </c>
      <c r="J18" s="20">
        <f>ROUND((H18*(100+I18)/100),2)</f>
        <v>55.22</v>
      </c>
      <c r="K18" s="21">
        <v>4.2</v>
      </c>
      <c r="L18" s="20">
        <f>ROUND((J18*(100+K18)/100),2)</f>
        <v>57.54</v>
      </c>
      <c r="M18" s="21">
        <v>4.2</v>
      </c>
      <c r="N18" s="139">
        <f>ROUND((L18*(100+M18)/100),2)</f>
        <v>59.96</v>
      </c>
    </row>
    <row r="19" spans="1:14" ht="25.5">
      <c r="A19" s="137"/>
      <c r="B19" s="14" t="s">
        <v>106</v>
      </c>
      <c r="C19" s="60" t="s">
        <v>7</v>
      </c>
      <c r="D19" s="117">
        <f>SUM(D20:D29)</f>
        <v>27.25</v>
      </c>
      <c r="E19" s="23"/>
      <c r="F19" s="117">
        <f>SUM(F20:F29)</f>
        <v>29.369999999999997</v>
      </c>
      <c r="G19" s="23"/>
      <c r="H19" s="117">
        <f>SUM(H20:H29)</f>
        <v>30.56</v>
      </c>
      <c r="I19" s="23"/>
      <c r="J19" s="117">
        <f>SUM(J20:J29)</f>
        <v>31.67</v>
      </c>
      <c r="K19" s="23"/>
      <c r="L19" s="117">
        <f>SUM(L20:L29)</f>
        <v>32.75</v>
      </c>
      <c r="M19" s="23"/>
      <c r="N19" s="117">
        <f>SUM(N20:N29)</f>
        <v>33.87</v>
      </c>
    </row>
    <row r="20" spans="1:14" ht="12.75">
      <c r="A20" s="137"/>
      <c r="B20" s="24" t="s">
        <v>17</v>
      </c>
      <c r="C20" s="60" t="s">
        <v>7</v>
      </c>
      <c r="D20" s="116">
        <v>5.7</v>
      </c>
      <c r="E20" s="21">
        <v>10</v>
      </c>
      <c r="F20" s="20">
        <f>ROUND((D20*(100+E20)/100),2)</f>
        <v>6.27</v>
      </c>
      <c r="G20" s="21">
        <v>5.1</v>
      </c>
      <c r="H20" s="20">
        <f>ROUND((F20*(100+G20)/100),2)</f>
        <v>6.59</v>
      </c>
      <c r="I20" s="21">
        <v>4.5</v>
      </c>
      <c r="J20" s="20">
        <f>ROUND((H20*(100+I20)/100),2)</f>
        <v>6.89</v>
      </c>
      <c r="K20" s="21">
        <v>4.2</v>
      </c>
      <c r="L20" s="20">
        <f>ROUND((J20*(100+K20)/100),2)</f>
        <v>7.18</v>
      </c>
      <c r="M20" s="21">
        <v>4.2</v>
      </c>
      <c r="N20" s="139">
        <f>ROUND((L20*(100+M20)/100),2)</f>
        <v>7.48</v>
      </c>
    </row>
    <row r="21" spans="1:14" ht="25.5">
      <c r="A21" s="137"/>
      <c r="B21" s="24" t="s">
        <v>18</v>
      </c>
      <c r="C21" s="60" t="s">
        <v>7</v>
      </c>
      <c r="D21" s="116"/>
      <c r="E21" s="21"/>
      <c r="F21" s="20"/>
      <c r="G21" s="21"/>
      <c r="H21" s="20"/>
      <c r="I21" s="21"/>
      <c r="J21" s="20"/>
      <c r="K21" s="21"/>
      <c r="L21" s="20"/>
      <c r="M21" s="21"/>
      <c r="N21" s="139"/>
    </row>
    <row r="22" spans="1:14" ht="38.25">
      <c r="A22" s="137"/>
      <c r="B22" s="24" t="s">
        <v>19</v>
      </c>
      <c r="C22" s="60" t="s">
        <v>7</v>
      </c>
      <c r="D22" s="116">
        <v>6</v>
      </c>
      <c r="E22" s="21">
        <v>0</v>
      </c>
      <c r="F22" s="20">
        <f>ROUND((D22*(100+E22)/100),2)</f>
        <v>6</v>
      </c>
      <c r="G22" s="21">
        <f>E22</f>
        <v>0</v>
      </c>
      <c r="H22" s="20">
        <f>ROUND((F22*(100+G22)/100),2)</f>
        <v>6</v>
      </c>
      <c r="I22" s="21">
        <f>G22</f>
        <v>0</v>
      </c>
      <c r="J22" s="20">
        <f>ROUND((H22*(100+I22)/100),2)</f>
        <v>6</v>
      </c>
      <c r="K22" s="21">
        <f>I22</f>
        <v>0</v>
      </c>
      <c r="L22" s="20">
        <f>ROUND((J22*(100+K22)/100),2)</f>
        <v>6</v>
      </c>
      <c r="M22" s="21">
        <f>K22</f>
        <v>0</v>
      </c>
      <c r="N22" s="139">
        <f>ROUND((L22*(100+M22)/100),2)</f>
        <v>6</v>
      </c>
    </row>
    <row r="23" spans="1:14" ht="12.75">
      <c r="A23" s="137"/>
      <c r="B23" s="24" t="s">
        <v>20</v>
      </c>
      <c r="C23" s="60" t="s">
        <v>7</v>
      </c>
      <c r="D23" s="116"/>
      <c r="E23" s="21"/>
      <c r="F23" s="20"/>
      <c r="G23" s="21"/>
      <c r="H23" s="20"/>
      <c r="I23" s="21"/>
      <c r="J23" s="20"/>
      <c r="K23" s="21"/>
      <c r="L23" s="20"/>
      <c r="M23" s="21"/>
      <c r="N23" s="139"/>
    </row>
    <row r="24" spans="1:14" ht="25.5">
      <c r="A24" s="137"/>
      <c r="B24" s="24" t="s">
        <v>21</v>
      </c>
      <c r="C24" s="60" t="s">
        <v>7</v>
      </c>
      <c r="D24" s="116">
        <v>5.13</v>
      </c>
      <c r="E24" s="21">
        <v>10</v>
      </c>
      <c r="F24" s="20">
        <f>ROUND((D24*(100+E24)/100),2)</f>
        <v>5.64</v>
      </c>
      <c r="G24" s="21">
        <v>5.1</v>
      </c>
      <c r="H24" s="20">
        <f>ROUND((F24*(100+G24)/100),2)</f>
        <v>5.93</v>
      </c>
      <c r="I24" s="21">
        <v>4.5</v>
      </c>
      <c r="J24" s="20">
        <f>ROUND((H24*(100+I24)/100),2)</f>
        <v>6.2</v>
      </c>
      <c r="K24" s="21">
        <v>4.2</v>
      </c>
      <c r="L24" s="20">
        <f>ROUND((J24*(100+K24)/100),2)</f>
        <v>6.46</v>
      </c>
      <c r="M24" s="21">
        <v>4.2</v>
      </c>
      <c r="N24" s="139">
        <f>ROUND((L24*(100+M24)/100),2)</f>
        <v>6.73</v>
      </c>
    </row>
    <row r="25" spans="1:14" ht="12.75">
      <c r="A25" s="137"/>
      <c r="B25" s="24" t="s">
        <v>22</v>
      </c>
      <c r="C25" s="60" t="s">
        <v>7</v>
      </c>
      <c r="D25" s="116"/>
      <c r="E25" s="21"/>
      <c r="F25" s="20"/>
      <c r="G25" s="21"/>
      <c r="H25" s="20"/>
      <c r="I25" s="21"/>
      <c r="J25" s="20"/>
      <c r="K25" s="21"/>
      <c r="L25" s="20"/>
      <c r="M25" s="21"/>
      <c r="N25" s="139"/>
    </row>
    <row r="26" spans="1:14" ht="12.75">
      <c r="A26" s="137"/>
      <c r="B26" s="24" t="s">
        <v>23</v>
      </c>
      <c r="C26" s="60" t="s">
        <v>7</v>
      </c>
      <c r="D26" s="116">
        <v>5.18</v>
      </c>
      <c r="E26" s="21">
        <v>10</v>
      </c>
      <c r="F26" s="20">
        <f>ROUND((D26*(100+E26)/100),2)</f>
        <v>5.7</v>
      </c>
      <c r="G26" s="21">
        <v>5.1</v>
      </c>
      <c r="H26" s="20">
        <f>ROUND((F26*(100+G26)/100),2)</f>
        <v>5.99</v>
      </c>
      <c r="I26" s="21">
        <v>4.5</v>
      </c>
      <c r="J26" s="20">
        <f>ROUND((H26*(100+I26)/100),2)</f>
        <v>6.26</v>
      </c>
      <c r="K26" s="21">
        <v>4.2</v>
      </c>
      <c r="L26" s="20">
        <f>ROUND((J26*(100+K26)/100),2)</f>
        <v>6.52</v>
      </c>
      <c r="M26" s="21">
        <v>4.2</v>
      </c>
      <c r="N26" s="139">
        <f>ROUND((L26*(100+M26)/100),2)</f>
        <v>6.79</v>
      </c>
    </row>
    <row r="27" spans="1:14" ht="12.75">
      <c r="A27" s="137"/>
      <c r="B27" s="24" t="s">
        <v>24</v>
      </c>
      <c r="C27" s="60" t="s">
        <v>7</v>
      </c>
      <c r="D27" s="116"/>
      <c r="E27" s="21"/>
      <c r="F27" s="20"/>
      <c r="G27" s="21"/>
      <c r="H27" s="20"/>
      <c r="I27" s="21"/>
      <c r="J27" s="20"/>
      <c r="K27" s="21"/>
      <c r="L27" s="20"/>
      <c r="M27" s="21"/>
      <c r="N27" s="139"/>
    </row>
    <row r="28" spans="1:14" ht="12.75">
      <c r="A28" s="137"/>
      <c r="B28" s="24" t="s">
        <v>25</v>
      </c>
      <c r="C28" s="60" t="s">
        <v>7</v>
      </c>
      <c r="D28" s="116"/>
      <c r="E28" s="21"/>
      <c r="F28" s="20"/>
      <c r="G28" s="21"/>
      <c r="H28" s="20"/>
      <c r="I28" s="21"/>
      <c r="J28" s="20"/>
      <c r="K28" s="21"/>
      <c r="L28" s="20"/>
      <c r="M28" s="21"/>
      <c r="N28" s="139"/>
    </row>
    <row r="29" spans="1:14" ht="12.75">
      <c r="A29" s="137"/>
      <c r="B29" s="24" t="s">
        <v>26</v>
      </c>
      <c r="C29" s="60" t="s">
        <v>7</v>
      </c>
      <c r="D29" s="116">
        <v>5.24</v>
      </c>
      <c r="E29" s="21">
        <v>10</v>
      </c>
      <c r="F29" s="20">
        <f>ROUND((D29*(100+E29)/100),2)</f>
        <v>5.76</v>
      </c>
      <c r="G29" s="21">
        <v>5.1</v>
      </c>
      <c r="H29" s="20">
        <f>ROUND((F29*(100+G29)/100),2)</f>
        <v>6.05</v>
      </c>
      <c r="I29" s="21">
        <v>4.5</v>
      </c>
      <c r="J29" s="20">
        <f>ROUND((H29*(100+I29)/100),2)</f>
        <v>6.32</v>
      </c>
      <c r="K29" s="21">
        <v>4.2</v>
      </c>
      <c r="L29" s="20">
        <f>ROUND((J29*(100+K29)/100),2)</f>
        <v>6.59</v>
      </c>
      <c r="M29" s="21">
        <v>4.2</v>
      </c>
      <c r="N29" s="139">
        <f>ROUND((L29*(100+M29)/100),2)</f>
        <v>6.87</v>
      </c>
    </row>
    <row r="30" spans="1:14" ht="12.75">
      <c r="A30" s="137"/>
      <c r="B30" s="24" t="s">
        <v>107</v>
      </c>
      <c r="C30" s="60" t="s">
        <v>7</v>
      </c>
      <c r="D30" s="117">
        <f>SUM(D31:D33)</f>
        <v>2.35</v>
      </c>
      <c r="E30" s="23"/>
      <c r="F30" s="117">
        <f>SUM(F31:F33)</f>
        <v>2.59</v>
      </c>
      <c r="G30" s="23"/>
      <c r="H30" s="117">
        <f>SUM(H31:H33)</f>
        <v>2.72</v>
      </c>
      <c r="I30" s="23"/>
      <c r="J30" s="117">
        <f>SUM(J31:J33)</f>
        <v>2.84</v>
      </c>
      <c r="K30" s="23"/>
      <c r="L30" s="117">
        <f>SUM(L31:L33)</f>
        <v>2.96</v>
      </c>
      <c r="M30" s="23"/>
      <c r="N30" s="117">
        <f>SUM(N31:N33)</f>
        <v>3.08</v>
      </c>
    </row>
    <row r="31" spans="1:14" ht="12.75">
      <c r="A31" s="137"/>
      <c r="B31" s="24" t="s">
        <v>42</v>
      </c>
      <c r="C31" s="60" t="s">
        <v>7</v>
      </c>
      <c r="D31" s="116">
        <v>2.35</v>
      </c>
      <c r="E31" s="21">
        <v>10</v>
      </c>
      <c r="F31" s="20">
        <f>ROUND((D31*(100+E31)/100),2)</f>
        <v>2.59</v>
      </c>
      <c r="G31" s="21">
        <v>5.1</v>
      </c>
      <c r="H31" s="20">
        <f>ROUND((F31*(100+G31)/100),2)</f>
        <v>2.72</v>
      </c>
      <c r="I31" s="21">
        <v>4.5</v>
      </c>
      <c r="J31" s="20">
        <f>ROUND((H31*(100+I31)/100),2)</f>
        <v>2.84</v>
      </c>
      <c r="K31" s="21">
        <v>4.2</v>
      </c>
      <c r="L31" s="20">
        <f>ROUND((J31*(100+K31)/100),2)</f>
        <v>2.96</v>
      </c>
      <c r="M31" s="21">
        <v>4.2</v>
      </c>
      <c r="N31" s="139">
        <f>ROUND((L31*(100+M31)/100),2)</f>
        <v>3.08</v>
      </c>
    </row>
    <row r="32" spans="1:14" ht="12.75">
      <c r="A32" s="137"/>
      <c r="B32" s="24" t="s">
        <v>43</v>
      </c>
      <c r="C32" s="60" t="s">
        <v>7</v>
      </c>
      <c r="D32" s="116"/>
      <c r="E32" s="21"/>
      <c r="F32" s="20"/>
      <c r="G32" s="21"/>
      <c r="H32" s="20"/>
      <c r="I32" s="21"/>
      <c r="J32" s="20"/>
      <c r="K32" s="21"/>
      <c r="L32" s="20"/>
      <c r="M32" s="21"/>
      <c r="N32" s="139"/>
    </row>
    <row r="33" spans="1:14" ht="12.75">
      <c r="A33" s="137"/>
      <c r="B33" s="24" t="s">
        <v>44</v>
      </c>
      <c r="C33" s="60" t="s">
        <v>7</v>
      </c>
      <c r="D33" s="116"/>
      <c r="E33" s="21"/>
      <c r="F33" s="20"/>
      <c r="G33" s="21"/>
      <c r="H33" s="20"/>
      <c r="I33" s="21"/>
      <c r="J33" s="20"/>
      <c r="K33" s="21"/>
      <c r="L33" s="20"/>
      <c r="M33" s="21"/>
      <c r="N33" s="139"/>
    </row>
    <row r="34" spans="1:14" ht="12.75">
      <c r="A34" s="137" t="s">
        <v>33</v>
      </c>
      <c r="B34" s="24" t="s">
        <v>108</v>
      </c>
      <c r="C34" s="60" t="s">
        <v>7</v>
      </c>
      <c r="D34" s="117">
        <f>SUM(D35:D39)</f>
        <v>0.87</v>
      </c>
      <c r="E34" s="23"/>
      <c r="F34" s="117">
        <f>SUM(F35:F39)</f>
        <v>0.96</v>
      </c>
      <c r="G34" s="23"/>
      <c r="H34" s="117">
        <f>SUM(H35:H39)</f>
        <v>1.01</v>
      </c>
      <c r="I34" s="23"/>
      <c r="J34" s="117">
        <f>SUM(J35:J39)</f>
        <v>1.06</v>
      </c>
      <c r="K34" s="23"/>
      <c r="L34" s="117">
        <f>SUM(L35:L39)</f>
        <v>1.1</v>
      </c>
      <c r="M34" s="23"/>
      <c r="N34" s="117">
        <f>SUM(N35:N39)</f>
        <v>1.15</v>
      </c>
    </row>
    <row r="35" spans="1:14" ht="12.75">
      <c r="A35" s="137"/>
      <c r="B35" s="24" t="s">
        <v>109</v>
      </c>
      <c r="C35" s="60" t="s">
        <v>7</v>
      </c>
      <c r="D35" s="116"/>
      <c r="E35" s="21"/>
      <c r="F35" s="20"/>
      <c r="G35" s="21"/>
      <c r="H35" s="20"/>
      <c r="I35" s="21"/>
      <c r="J35" s="20"/>
      <c r="K35" s="21"/>
      <c r="L35" s="20"/>
      <c r="M35" s="21"/>
      <c r="N35" s="139"/>
    </row>
    <row r="36" spans="1:14" ht="12.75">
      <c r="A36" s="137"/>
      <c r="B36" s="24" t="s">
        <v>110</v>
      </c>
      <c r="C36" s="60" t="s">
        <v>7</v>
      </c>
      <c r="D36" s="116"/>
      <c r="E36" s="21"/>
      <c r="F36" s="20"/>
      <c r="G36" s="21"/>
      <c r="H36" s="20"/>
      <c r="I36" s="21"/>
      <c r="J36" s="20"/>
      <c r="K36" s="21"/>
      <c r="L36" s="20"/>
      <c r="M36" s="21"/>
      <c r="N36" s="139"/>
    </row>
    <row r="37" spans="1:14" ht="12.75">
      <c r="A37" s="137"/>
      <c r="B37" s="24" t="s">
        <v>111</v>
      </c>
      <c r="C37" s="60" t="s">
        <v>7</v>
      </c>
      <c r="D37" s="116">
        <v>0.87</v>
      </c>
      <c r="E37" s="21">
        <v>10</v>
      </c>
      <c r="F37" s="20">
        <f>ROUND((D37*(100+E37)/100),2)</f>
        <v>0.96</v>
      </c>
      <c r="G37" s="21">
        <v>5.1</v>
      </c>
      <c r="H37" s="20">
        <f>ROUND((F37*(100+G37)/100),2)</f>
        <v>1.01</v>
      </c>
      <c r="I37" s="21">
        <v>4.5</v>
      </c>
      <c r="J37" s="20">
        <f>ROUND((H37*(100+I37)/100),2)</f>
        <v>1.06</v>
      </c>
      <c r="K37" s="21">
        <v>4.2</v>
      </c>
      <c r="L37" s="20">
        <f>ROUND((J37*(100+K37)/100),2)</f>
        <v>1.1</v>
      </c>
      <c r="M37" s="21">
        <v>4.2</v>
      </c>
      <c r="N37" s="139">
        <f>ROUND((L37*(100+M37)/100),2)</f>
        <v>1.15</v>
      </c>
    </row>
    <row r="38" spans="1:14" ht="25.5">
      <c r="A38" s="137"/>
      <c r="B38" s="24" t="s">
        <v>112</v>
      </c>
      <c r="C38" s="60" t="s">
        <v>7</v>
      </c>
      <c r="D38" s="116"/>
      <c r="E38" s="21"/>
      <c r="F38" s="20"/>
      <c r="G38" s="21"/>
      <c r="H38" s="20"/>
      <c r="I38" s="21"/>
      <c r="J38" s="20"/>
      <c r="K38" s="21"/>
      <c r="L38" s="20"/>
      <c r="M38" s="21"/>
      <c r="N38" s="139"/>
    </row>
    <row r="39" spans="1:14" ht="12.75">
      <c r="A39" s="137"/>
      <c r="B39" s="24" t="s">
        <v>113</v>
      </c>
      <c r="C39" s="60" t="s">
        <v>7</v>
      </c>
      <c r="D39" s="116"/>
      <c r="E39" s="21"/>
      <c r="F39" s="20"/>
      <c r="G39" s="21"/>
      <c r="H39" s="20"/>
      <c r="I39" s="21"/>
      <c r="J39" s="20"/>
      <c r="K39" s="21"/>
      <c r="L39" s="20"/>
      <c r="M39" s="21"/>
      <c r="N39" s="139"/>
    </row>
    <row r="40" spans="1:14" ht="25.5">
      <c r="A40" s="163" t="s">
        <v>35</v>
      </c>
      <c r="B40" s="164" t="s">
        <v>114</v>
      </c>
      <c r="C40" s="165" t="s">
        <v>7</v>
      </c>
      <c r="D40" s="117">
        <f>D7+D10+D13+D14+D15+D16+D17+D34</f>
        <v>665.0843120000001</v>
      </c>
      <c r="E40" s="23"/>
      <c r="F40" s="117">
        <f>F7+F10+F13+F14+F15+F16+F17+F34</f>
        <v>730.94</v>
      </c>
      <c r="G40" s="23"/>
      <c r="H40" s="117">
        <f>H7+H10+H13+H14+H15+H16+H17+H34</f>
        <v>771.15</v>
      </c>
      <c r="I40" s="23"/>
      <c r="J40" s="117">
        <f>J7+J10+J13+J14+J15+J16+J17+J34</f>
        <v>812.48</v>
      </c>
      <c r="K40" s="23"/>
      <c r="L40" s="117">
        <f>L7+L10+L13+L14+L15+L16+L17+L34</f>
        <v>855.46</v>
      </c>
      <c r="M40" s="23"/>
      <c r="N40" s="117">
        <f>N7+N10+N13+N14+N15+N16+N17+N34</f>
        <v>900.79</v>
      </c>
    </row>
    <row r="41" spans="1:14" ht="25.5">
      <c r="A41" s="137" t="s">
        <v>40</v>
      </c>
      <c r="B41" s="24" t="s">
        <v>115</v>
      </c>
      <c r="C41" s="60" t="s">
        <v>7</v>
      </c>
      <c r="D41" s="117">
        <f>SUM(D42:D45)</f>
        <v>13.79</v>
      </c>
      <c r="E41" s="23"/>
      <c r="F41" s="117">
        <f>SUM(F42:F45)</f>
        <v>15.17</v>
      </c>
      <c r="G41" s="23"/>
      <c r="H41" s="117">
        <f>SUM(H42:H45)</f>
        <v>15.94</v>
      </c>
      <c r="I41" s="23"/>
      <c r="J41" s="117">
        <f>SUM(J42:J45)</f>
        <v>16.66</v>
      </c>
      <c r="K41" s="23"/>
      <c r="L41" s="117">
        <f>SUM(L42:L45)</f>
        <v>17.36</v>
      </c>
      <c r="M41" s="23"/>
      <c r="N41" s="117">
        <f>SUM(N42:N45)</f>
        <v>18.09</v>
      </c>
    </row>
    <row r="42" spans="1:14" ht="12.75">
      <c r="A42" s="137"/>
      <c r="B42" s="24" t="s">
        <v>116</v>
      </c>
      <c r="C42" s="60" t="s">
        <v>7</v>
      </c>
      <c r="D42" s="116"/>
      <c r="E42" s="21"/>
      <c r="F42" s="20"/>
      <c r="G42" s="21"/>
      <c r="H42" s="20"/>
      <c r="I42" s="21"/>
      <c r="J42" s="20"/>
      <c r="K42" s="21"/>
      <c r="L42" s="20"/>
      <c r="M42" s="21"/>
      <c r="N42" s="139"/>
    </row>
    <row r="43" spans="1:14" ht="25.5">
      <c r="A43" s="137"/>
      <c r="B43" s="24" t="s">
        <v>117</v>
      </c>
      <c r="C43" s="60" t="s">
        <v>7</v>
      </c>
      <c r="D43" s="116">
        <v>13.79</v>
      </c>
      <c r="E43" s="21">
        <v>10</v>
      </c>
      <c r="F43" s="20">
        <f>ROUND((D43*(100+E43)/100),2)</f>
        <v>15.17</v>
      </c>
      <c r="G43" s="21">
        <v>5.1</v>
      </c>
      <c r="H43" s="20">
        <f>ROUND((F43*(100+G43)/100),2)</f>
        <v>15.94</v>
      </c>
      <c r="I43" s="21">
        <v>4.5</v>
      </c>
      <c r="J43" s="20">
        <f>ROUND((H43*(100+I43)/100),2)</f>
        <v>16.66</v>
      </c>
      <c r="K43" s="21">
        <v>4.2</v>
      </c>
      <c r="L43" s="20">
        <f>ROUND((J43*(100+K43)/100),2)</f>
        <v>17.36</v>
      </c>
      <c r="M43" s="21">
        <v>4.2</v>
      </c>
      <c r="N43" s="139">
        <f>ROUND((L43*(100+M43)/100),2)</f>
        <v>18.09</v>
      </c>
    </row>
    <row r="44" spans="1:14" ht="12.75">
      <c r="A44" s="137"/>
      <c r="B44" s="24" t="s">
        <v>118</v>
      </c>
      <c r="C44" s="60" t="s">
        <v>7</v>
      </c>
      <c r="D44" s="116"/>
      <c r="E44" s="21"/>
      <c r="F44" s="20"/>
      <c r="G44" s="21"/>
      <c r="H44" s="20"/>
      <c r="I44" s="21"/>
      <c r="J44" s="20"/>
      <c r="K44" s="21"/>
      <c r="L44" s="20"/>
      <c r="M44" s="21"/>
      <c r="N44" s="139"/>
    </row>
    <row r="45" spans="1:14" ht="12.75">
      <c r="A45" s="137"/>
      <c r="B45" s="24" t="s">
        <v>119</v>
      </c>
      <c r="C45" s="60" t="s">
        <v>7</v>
      </c>
      <c r="D45" s="116"/>
      <c r="E45" s="21"/>
      <c r="F45" s="20"/>
      <c r="G45" s="21"/>
      <c r="H45" s="20"/>
      <c r="I45" s="21"/>
      <c r="J45" s="20"/>
      <c r="K45" s="21"/>
      <c r="L45" s="20"/>
      <c r="M45" s="21"/>
      <c r="N45" s="139"/>
    </row>
    <row r="46" spans="1:14" ht="12.75">
      <c r="A46" s="32" t="s">
        <v>46</v>
      </c>
      <c r="B46" s="24" t="s">
        <v>120</v>
      </c>
      <c r="C46" s="60" t="s">
        <v>7</v>
      </c>
      <c r="D46" s="116">
        <f>D41/0.8</f>
        <v>17.237499999999997</v>
      </c>
      <c r="E46" s="21"/>
      <c r="F46" s="116">
        <f>F41/0.8</f>
        <v>18.9625</v>
      </c>
      <c r="G46" s="21"/>
      <c r="H46" s="116">
        <f>H41/0.8</f>
        <v>19.924999999999997</v>
      </c>
      <c r="I46" s="21"/>
      <c r="J46" s="116">
        <f>J41/0.8</f>
        <v>20.825</v>
      </c>
      <c r="K46" s="21"/>
      <c r="L46" s="116">
        <f>L41/0.8</f>
        <v>21.7</v>
      </c>
      <c r="M46" s="21"/>
      <c r="N46" s="116">
        <f>N41/0.8</f>
        <v>22.612499999999997</v>
      </c>
    </row>
    <row r="47" spans="1:14" ht="12.75">
      <c r="A47" s="32" t="s">
        <v>48</v>
      </c>
      <c r="B47" s="14" t="s">
        <v>49</v>
      </c>
      <c r="C47" s="60" t="s">
        <v>7</v>
      </c>
      <c r="D47" s="116">
        <f>D46*0.2</f>
        <v>3.4475</v>
      </c>
      <c r="E47" s="21"/>
      <c r="F47" s="116">
        <f>F46*0.2</f>
        <v>3.7925</v>
      </c>
      <c r="G47" s="21"/>
      <c r="H47" s="116">
        <f>H46*0.2</f>
        <v>3.9849999999999994</v>
      </c>
      <c r="I47" s="21"/>
      <c r="J47" s="116">
        <f>J46*0.2</f>
        <v>4.165</v>
      </c>
      <c r="K47" s="21"/>
      <c r="L47" s="116">
        <f>L46*0.2</f>
        <v>4.34</v>
      </c>
      <c r="M47" s="21"/>
      <c r="N47" s="116">
        <f>N46*0.2</f>
        <v>4.5225</v>
      </c>
    </row>
    <row r="48" spans="1:14" ht="12.75">
      <c r="A48" s="105" t="s">
        <v>50</v>
      </c>
      <c r="B48" s="106" t="s">
        <v>53</v>
      </c>
      <c r="C48" s="134" t="s">
        <v>7</v>
      </c>
      <c r="D48" s="118"/>
      <c r="E48" s="31"/>
      <c r="F48" s="107"/>
      <c r="G48" s="31"/>
      <c r="H48" s="107"/>
      <c r="I48" s="31"/>
      <c r="J48" s="107"/>
      <c r="K48" s="31"/>
      <c r="L48" s="107"/>
      <c r="M48" s="31"/>
      <c r="N48" s="140"/>
    </row>
    <row r="49" spans="1:14" ht="13.5" thickBot="1">
      <c r="A49" s="166" t="s">
        <v>52</v>
      </c>
      <c r="B49" s="167" t="s">
        <v>121</v>
      </c>
      <c r="C49" s="168" t="s">
        <v>7</v>
      </c>
      <c r="D49" s="116">
        <f>D46</f>
        <v>17.237499999999997</v>
      </c>
      <c r="E49" s="21"/>
      <c r="F49" s="116">
        <f>F46</f>
        <v>18.9625</v>
      </c>
      <c r="G49" s="21"/>
      <c r="H49" s="116">
        <f>H46</f>
        <v>19.924999999999997</v>
      </c>
      <c r="I49" s="21"/>
      <c r="J49" s="116">
        <f>J46</f>
        <v>20.825</v>
      </c>
      <c r="K49" s="21"/>
      <c r="L49" s="116">
        <f>L46</f>
        <v>21.7</v>
      </c>
      <c r="M49" s="21"/>
      <c r="N49" s="116">
        <f>N46</f>
        <v>22.612499999999997</v>
      </c>
    </row>
    <row r="50" spans="1:14" ht="24.75" customHeight="1" thickBot="1">
      <c r="A50" s="38" t="s">
        <v>54</v>
      </c>
      <c r="B50" s="39" t="s">
        <v>55</v>
      </c>
      <c r="C50" s="50" t="s">
        <v>7</v>
      </c>
      <c r="D50" s="119">
        <f>D40+D49</f>
        <v>682.321812</v>
      </c>
      <c r="E50" s="169">
        <f>(F50/D50*100)-100</f>
        <v>9.904518192362872</v>
      </c>
      <c r="F50" s="119">
        <f>F40+F49</f>
        <v>749.9025</v>
      </c>
      <c r="G50" s="169">
        <f>(H50/F50*100)-100</f>
        <v>5.4903804161207574</v>
      </c>
      <c r="H50" s="119">
        <f>H40+H49</f>
        <v>791.0749999999999</v>
      </c>
      <c r="I50" s="169">
        <f>(J50/H50*100)-100</f>
        <v>5.338305470404208</v>
      </c>
      <c r="J50" s="119">
        <f>J40+J49</f>
        <v>833.3050000000001</v>
      </c>
      <c r="K50" s="169">
        <f>(L50/J50*100)-100</f>
        <v>5.2627789344837765</v>
      </c>
      <c r="L50" s="119">
        <f>L40+L49</f>
        <v>877.1600000000001</v>
      </c>
      <c r="M50" s="169">
        <f>(N50/L50*100)-100</f>
        <v>5.27184322130509</v>
      </c>
      <c r="N50" s="119">
        <f>N40+N49</f>
        <v>923.4024999999999</v>
      </c>
    </row>
    <row r="51" spans="1:14" ht="27" customHeight="1" thickBot="1">
      <c r="A51" s="43" t="s">
        <v>56</v>
      </c>
      <c r="B51" s="39" t="s">
        <v>57</v>
      </c>
      <c r="C51" s="50" t="s">
        <v>58</v>
      </c>
      <c r="D51" s="41">
        <f>D52*0.75+D53*0.25</f>
        <v>0</v>
      </c>
      <c r="E51" s="44"/>
      <c r="F51" s="41">
        <f>F52*0.75+F53*0.25</f>
        <v>1.0037625000000001</v>
      </c>
      <c r="G51" s="44"/>
      <c r="H51" s="41">
        <f>H52*0.75+H53*0.25</f>
        <v>1.013800125</v>
      </c>
      <c r="I51" s="44"/>
      <c r="J51" s="41">
        <f>J52*0.75+J53*0.25</f>
        <v>1.02393812625</v>
      </c>
      <c r="K51" s="44"/>
      <c r="L51" s="41">
        <f>L52*0.75+L53*0.25</f>
        <v>1.0341775075125001</v>
      </c>
      <c r="M51" s="44"/>
      <c r="N51" s="141">
        <f>N52*0.75+N53*0.25</f>
        <v>1.044519282587625</v>
      </c>
    </row>
    <row r="52" spans="1:14" ht="15.75" customHeight="1" thickBot="1">
      <c r="A52" s="38"/>
      <c r="B52" s="39" t="s">
        <v>59</v>
      </c>
      <c r="C52" s="50"/>
      <c r="D52" s="48"/>
      <c r="E52" s="47"/>
      <c r="F52" s="48">
        <v>1</v>
      </c>
      <c r="G52" s="49"/>
      <c r="H52" s="48">
        <f>F52*1.01</f>
        <v>1.01</v>
      </c>
      <c r="I52" s="49"/>
      <c r="J52" s="48">
        <f>H52*1.01</f>
        <v>1.0201</v>
      </c>
      <c r="K52" s="49"/>
      <c r="L52" s="48">
        <f>J52*1.01</f>
        <v>1.030301</v>
      </c>
      <c r="M52" s="49"/>
      <c r="N52" s="142">
        <f>L52*1.01</f>
        <v>1.04060401</v>
      </c>
    </row>
    <row r="53" spans="1:14" ht="15.75" customHeight="1" thickBot="1">
      <c r="A53" s="38"/>
      <c r="B53" s="39" t="s">
        <v>60</v>
      </c>
      <c r="C53" s="50"/>
      <c r="D53" s="120"/>
      <c r="E53" s="47"/>
      <c r="F53" s="48">
        <v>1.01505</v>
      </c>
      <c r="G53" s="49"/>
      <c r="H53" s="48">
        <f>F53*1.01</f>
        <v>1.0252005</v>
      </c>
      <c r="I53" s="49"/>
      <c r="J53" s="48">
        <f>H53*1.01</f>
        <v>1.035452505</v>
      </c>
      <c r="K53" s="49"/>
      <c r="L53" s="48">
        <f>J53*1.01</f>
        <v>1.0458070300500002</v>
      </c>
      <c r="M53" s="49"/>
      <c r="N53" s="142">
        <f>L53*1.01</f>
        <v>1.0562651003505001</v>
      </c>
    </row>
    <row r="54" spans="1:14" ht="27" customHeight="1" thickBot="1">
      <c r="A54" s="38" t="s">
        <v>61</v>
      </c>
      <c r="B54" s="39" t="s">
        <v>62</v>
      </c>
      <c r="C54" s="50"/>
      <c r="D54" s="121">
        <f>D50</f>
        <v>682.321812</v>
      </c>
      <c r="E54" s="51">
        <f aca="true" t="shared" si="0" ref="E54:N54">E50</f>
        <v>9.904518192362872</v>
      </c>
      <c r="F54" s="51">
        <f t="shared" si="0"/>
        <v>749.9025</v>
      </c>
      <c r="G54" s="51">
        <f t="shared" si="0"/>
        <v>5.4903804161207574</v>
      </c>
      <c r="H54" s="51">
        <f t="shared" si="0"/>
        <v>791.0749999999999</v>
      </c>
      <c r="I54" s="51">
        <f t="shared" si="0"/>
        <v>5.338305470404208</v>
      </c>
      <c r="J54" s="51">
        <f t="shared" si="0"/>
        <v>833.3050000000001</v>
      </c>
      <c r="K54" s="51">
        <f t="shared" si="0"/>
        <v>5.2627789344837765</v>
      </c>
      <c r="L54" s="51">
        <f t="shared" si="0"/>
        <v>877.1600000000001</v>
      </c>
      <c r="M54" s="51">
        <f t="shared" si="0"/>
        <v>5.27184322130509</v>
      </c>
      <c r="N54" s="143">
        <f t="shared" si="0"/>
        <v>923.4024999999999</v>
      </c>
    </row>
    <row r="55" spans="1:14" s="58" customFormat="1" ht="17.25" customHeight="1">
      <c r="A55" s="53"/>
      <c r="B55" s="54" t="s">
        <v>63</v>
      </c>
      <c r="C55" s="133" t="s">
        <v>64</v>
      </c>
      <c r="D55" s="122">
        <f>D56+D57</f>
        <v>56.59</v>
      </c>
      <c r="E55" s="57"/>
      <c r="F55" s="56">
        <f>F56+F57</f>
        <v>56.59</v>
      </c>
      <c r="G55" s="57"/>
      <c r="H55" s="56">
        <f>H56+H57</f>
        <v>56.59</v>
      </c>
      <c r="I55" s="57"/>
      <c r="J55" s="56">
        <f>J56+J57</f>
        <v>56.59</v>
      </c>
      <c r="K55" s="57"/>
      <c r="L55" s="56">
        <f>L56+L57</f>
        <v>56.59</v>
      </c>
      <c r="M55" s="57"/>
      <c r="N55" s="144">
        <f>N56+N57</f>
        <v>56.59</v>
      </c>
    </row>
    <row r="56" spans="1:14" s="58" customFormat="1" ht="12.75">
      <c r="A56" s="145"/>
      <c r="B56" s="34" t="s">
        <v>65</v>
      </c>
      <c r="C56" s="60" t="s">
        <v>66</v>
      </c>
      <c r="D56" s="123"/>
      <c r="E56" s="62"/>
      <c r="F56" s="61"/>
      <c r="G56" s="62"/>
      <c r="H56" s="61"/>
      <c r="I56" s="62"/>
      <c r="J56" s="61"/>
      <c r="K56" s="62"/>
      <c r="L56" s="61"/>
      <c r="M56" s="62"/>
      <c r="N56" s="146"/>
    </row>
    <row r="57" spans="1:14" s="58" customFormat="1" ht="12.75">
      <c r="A57" s="147"/>
      <c r="B57" s="34" t="s">
        <v>39</v>
      </c>
      <c r="C57" s="60" t="s">
        <v>67</v>
      </c>
      <c r="D57" s="124">
        <v>56.59</v>
      </c>
      <c r="E57" s="65"/>
      <c r="F57" s="61">
        <f>D57</f>
        <v>56.59</v>
      </c>
      <c r="G57" s="65"/>
      <c r="H57" s="61">
        <f>F57</f>
        <v>56.59</v>
      </c>
      <c r="I57" s="65"/>
      <c r="J57" s="61">
        <f>H57</f>
        <v>56.59</v>
      </c>
      <c r="K57" s="65"/>
      <c r="L57" s="61">
        <f>J57</f>
        <v>56.59</v>
      </c>
      <c r="M57" s="65"/>
      <c r="N57" s="146">
        <f>L57</f>
        <v>56.59</v>
      </c>
    </row>
    <row r="58" spans="1:14" s="58" customFormat="1" ht="12.75">
      <c r="A58" s="145"/>
      <c r="B58" s="66" t="s">
        <v>68</v>
      </c>
      <c r="C58" s="67" t="s">
        <v>69</v>
      </c>
      <c r="D58" s="170">
        <f>(D59/(100-3.261))*100</f>
        <v>1.6134734514433484</v>
      </c>
      <c r="E58" s="69"/>
      <c r="F58" s="61">
        <f>D58</f>
        <v>1.6134734514433484</v>
      </c>
      <c r="G58" s="69"/>
      <c r="H58" s="61">
        <f>F58</f>
        <v>1.6134734514433484</v>
      </c>
      <c r="I58" s="69"/>
      <c r="J58" s="61">
        <f>H58</f>
        <v>1.6134734514433484</v>
      </c>
      <c r="K58" s="69"/>
      <c r="L58" s="61">
        <f>J58</f>
        <v>1.6134734514433484</v>
      </c>
      <c r="M58" s="69"/>
      <c r="N58" s="146">
        <f>L58</f>
        <v>1.6134734514433484</v>
      </c>
    </row>
    <row r="59" spans="1:14" s="58" customFormat="1" ht="12.75">
      <c r="A59" s="145"/>
      <c r="B59" s="66" t="s">
        <v>70</v>
      </c>
      <c r="C59" s="67" t="s">
        <v>69</v>
      </c>
      <c r="D59" s="171">
        <v>1.5608580821917808</v>
      </c>
      <c r="E59" s="65"/>
      <c r="F59" s="61">
        <f>D59</f>
        <v>1.5608580821917808</v>
      </c>
      <c r="G59" s="65"/>
      <c r="H59" s="61">
        <f>F59</f>
        <v>1.5608580821917808</v>
      </c>
      <c r="I59" s="65"/>
      <c r="J59" s="61">
        <f>H59</f>
        <v>1.5608580821917808</v>
      </c>
      <c r="K59" s="65"/>
      <c r="L59" s="61">
        <f>J59</f>
        <v>1.5608580821917808</v>
      </c>
      <c r="M59" s="65"/>
      <c r="N59" s="146">
        <f>L59</f>
        <v>1.5608580821917808</v>
      </c>
    </row>
    <row r="60" spans="1:14" s="58" customFormat="1" ht="12.75">
      <c r="A60" s="145"/>
      <c r="B60" s="66" t="s">
        <v>71</v>
      </c>
      <c r="C60" s="67" t="s">
        <v>69</v>
      </c>
      <c r="D60" s="125">
        <f>D58-D59</f>
        <v>0.05261536925156762</v>
      </c>
      <c r="E60" s="72"/>
      <c r="F60" s="71">
        <f>F58-F59</f>
        <v>0.05261536925156762</v>
      </c>
      <c r="G60" s="72"/>
      <c r="H60" s="71">
        <f>H58-H59</f>
        <v>0.05261536925156762</v>
      </c>
      <c r="I60" s="72"/>
      <c r="J60" s="71">
        <f>J58-J59</f>
        <v>0.05261536925156762</v>
      </c>
      <c r="K60" s="72"/>
      <c r="L60" s="71">
        <f>L58-L59</f>
        <v>0.05261536925156762</v>
      </c>
      <c r="M60" s="72"/>
      <c r="N60" s="148">
        <f>N58-N59</f>
        <v>0.05261536925156762</v>
      </c>
    </row>
    <row r="61" spans="1:14" s="58" customFormat="1" ht="12.75">
      <c r="A61" s="149"/>
      <c r="B61" s="66" t="s">
        <v>72</v>
      </c>
      <c r="C61" s="74" t="s">
        <v>58</v>
      </c>
      <c r="D61" s="126">
        <f>D60/D58*100</f>
        <v>3.261000000000002</v>
      </c>
      <c r="E61" s="72"/>
      <c r="F61" s="75">
        <f>F60/F58*100</f>
        <v>3.261000000000002</v>
      </c>
      <c r="G61" s="72"/>
      <c r="H61" s="75">
        <f>H60/H58*100</f>
        <v>3.261000000000002</v>
      </c>
      <c r="I61" s="72"/>
      <c r="J61" s="75">
        <f>J60/J58*100</f>
        <v>3.261000000000002</v>
      </c>
      <c r="K61" s="72"/>
      <c r="L61" s="75">
        <f>L60/L58*100</f>
        <v>3.261000000000002</v>
      </c>
      <c r="M61" s="72"/>
      <c r="N61" s="150">
        <f>N60/N58*100</f>
        <v>3.261000000000002</v>
      </c>
    </row>
    <row r="62" spans="1:14" s="58" customFormat="1" ht="12.75">
      <c r="A62" s="149"/>
      <c r="B62" s="76" t="s">
        <v>91</v>
      </c>
      <c r="C62" s="74" t="s">
        <v>73</v>
      </c>
      <c r="D62" s="127">
        <f>1*2</f>
        <v>2</v>
      </c>
      <c r="E62" s="69"/>
      <c r="F62" s="77">
        <f>D62</f>
        <v>2</v>
      </c>
      <c r="G62" s="69"/>
      <c r="H62" s="77">
        <f>F62</f>
        <v>2</v>
      </c>
      <c r="I62" s="69"/>
      <c r="J62" s="77">
        <f>H62</f>
        <v>2</v>
      </c>
      <c r="K62" s="69"/>
      <c r="L62" s="77">
        <f>J62</f>
        <v>2</v>
      </c>
      <c r="M62" s="69"/>
      <c r="N62" s="151">
        <f>L62</f>
        <v>2</v>
      </c>
    </row>
    <row r="63" spans="1:14" s="58" customFormat="1" ht="12.75">
      <c r="A63" s="149"/>
      <c r="B63" s="78" t="s">
        <v>74</v>
      </c>
      <c r="C63" s="74" t="s">
        <v>75</v>
      </c>
      <c r="D63" s="128">
        <v>5889.177</v>
      </c>
      <c r="E63" s="69"/>
      <c r="F63" s="79">
        <f>D63</f>
        <v>5889.177</v>
      </c>
      <c r="G63" s="69"/>
      <c r="H63" s="79">
        <f>F63</f>
        <v>5889.177</v>
      </c>
      <c r="I63" s="69"/>
      <c r="J63" s="79">
        <f>H63</f>
        <v>5889.177</v>
      </c>
      <c r="K63" s="69"/>
      <c r="L63" s="79">
        <f>J63</f>
        <v>5889.177</v>
      </c>
      <c r="M63" s="69"/>
      <c r="N63" s="152">
        <f>L63</f>
        <v>5889.177</v>
      </c>
    </row>
    <row r="64" spans="1:14" s="58" customFormat="1" ht="12.75">
      <c r="A64" s="149"/>
      <c r="B64" s="78" t="s">
        <v>76</v>
      </c>
      <c r="C64" s="74" t="s">
        <v>75</v>
      </c>
      <c r="D64" s="128">
        <v>5697.132</v>
      </c>
      <c r="E64" s="69"/>
      <c r="F64" s="79">
        <f>D64</f>
        <v>5697.132</v>
      </c>
      <c r="G64" s="69"/>
      <c r="H64" s="79">
        <f>F64</f>
        <v>5697.132</v>
      </c>
      <c r="I64" s="69"/>
      <c r="J64" s="79">
        <f>H64</f>
        <v>5697.132</v>
      </c>
      <c r="K64" s="69"/>
      <c r="L64" s="79">
        <f>J64</f>
        <v>5697.132</v>
      </c>
      <c r="M64" s="69"/>
      <c r="N64" s="152">
        <f>L64</f>
        <v>5697.132</v>
      </c>
    </row>
    <row r="65" spans="1:14" s="58" customFormat="1" ht="12.75">
      <c r="A65" s="149"/>
      <c r="B65" s="78" t="s">
        <v>72</v>
      </c>
      <c r="C65" s="74" t="s">
        <v>75</v>
      </c>
      <c r="D65" s="129">
        <f>D63-D64</f>
        <v>192.04500000000007</v>
      </c>
      <c r="E65" s="72"/>
      <c r="F65" s="80">
        <f>F63-F64</f>
        <v>192.04500000000007</v>
      </c>
      <c r="G65" s="72"/>
      <c r="H65" s="80">
        <f>H63-H64</f>
        <v>192.04500000000007</v>
      </c>
      <c r="I65" s="72"/>
      <c r="J65" s="80">
        <f>J63-J64</f>
        <v>192.04500000000007</v>
      </c>
      <c r="K65" s="72"/>
      <c r="L65" s="80">
        <f>L63-L64</f>
        <v>192.04500000000007</v>
      </c>
      <c r="M65" s="72"/>
      <c r="N65" s="153">
        <f>N63-N64</f>
        <v>192.04500000000007</v>
      </c>
    </row>
    <row r="66" spans="1:14" s="58" customFormat="1" ht="12.75">
      <c r="A66" s="149"/>
      <c r="B66" s="78" t="s">
        <v>72</v>
      </c>
      <c r="C66" s="74" t="s">
        <v>58</v>
      </c>
      <c r="D66" s="129">
        <f>ROUND((D65/D63*100),2)</f>
        <v>3.26</v>
      </c>
      <c r="E66" s="72"/>
      <c r="F66" s="80">
        <f>ROUND((F65/F63*100),2)</f>
        <v>3.26</v>
      </c>
      <c r="G66" s="72"/>
      <c r="H66" s="80">
        <f>ROUND((H65/H63*100),2)</f>
        <v>3.26</v>
      </c>
      <c r="I66" s="72"/>
      <c r="J66" s="80">
        <f>ROUND((J65/J63*100),2)</f>
        <v>3.26</v>
      </c>
      <c r="K66" s="72"/>
      <c r="L66" s="80">
        <f>ROUND((L65/L63*100),2)</f>
        <v>3.26</v>
      </c>
      <c r="M66" s="72"/>
      <c r="N66" s="153">
        <f>ROUND((N65/N63*100),2)</f>
        <v>3.26</v>
      </c>
    </row>
    <row r="67" spans="1:14" s="58" customFormat="1" ht="21" customHeight="1">
      <c r="A67" s="149"/>
      <c r="B67" s="76" t="s">
        <v>77</v>
      </c>
      <c r="C67" s="81" t="s">
        <v>7</v>
      </c>
      <c r="D67" s="130">
        <f>ROUND(D65/1000*D76,2)</f>
        <v>310.75</v>
      </c>
      <c r="E67" s="72">
        <f>E76</f>
        <v>13.5</v>
      </c>
      <c r="F67" s="82">
        <f>ROUND(F65/1000*F76,2)</f>
        <v>352.7</v>
      </c>
      <c r="G67" s="72">
        <f>G76</f>
        <v>11</v>
      </c>
      <c r="H67" s="82">
        <f>ROUND(H65/1000*H76,2)</f>
        <v>391.49</v>
      </c>
      <c r="I67" s="72">
        <f>I76</f>
        <v>11</v>
      </c>
      <c r="J67" s="82">
        <f>ROUND(J65/1000*J76,2)</f>
        <v>434.56</v>
      </c>
      <c r="K67" s="72">
        <f>K76</f>
        <v>11</v>
      </c>
      <c r="L67" s="82">
        <f>ROUND(L65/1000*L76,2)</f>
        <v>482.36</v>
      </c>
      <c r="M67" s="72">
        <f>M76</f>
        <v>11</v>
      </c>
      <c r="N67" s="154">
        <f>ROUND(N65/1000*N76,2)</f>
        <v>535.42</v>
      </c>
    </row>
    <row r="68" spans="1:14" s="58" customFormat="1" ht="21.75" customHeight="1">
      <c r="A68" s="149"/>
      <c r="B68" s="76" t="s">
        <v>78</v>
      </c>
      <c r="C68" s="83" t="s">
        <v>79</v>
      </c>
      <c r="D68" s="130">
        <f>ROUND(D50/D62/12*1000,2)-0.08</f>
        <v>28430</v>
      </c>
      <c r="E68" s="72"/>
      <c r="F68" s="82">
        <f>ROUND(F50/F62/12*1000,2)</f>
        <v>31245.94</v>
      </c>
      <c r="G68" s="72"/>
      <c r="H68" s="82">
        <f>ROUND(H50/H62/12*1000,2)</f>
        <v>32961.46</v>
      </c>
      <c r="I68" s="72"/>
      <c r="J68" s="82">
        <f>ROUND(J50/J62/12*1000,2)</f>
        <v>34721.04</v>
      </c>
      <c r="K68" s="72"/>
      <c r="L68" s="82">
        <f>ROUND(L50/L62/12*1000,2)</f>
        <v>36548.33</v>
      </c>
      <c r="M68" s="72"/>
      <c r="N68" s="154">
        <f>ROUND(N50/N62/12*1000,2)</f>
        <v>38475.1</v>
      </c>
    </row>
    <row r="69" spans="1:14" s="58" customFormat="1" ht="22.5" customHeight="1">
      <c r="A69" s="149"/>
      <c r="B69" s="76" t="s">
        <v>80</v>
      </c>
      <c r="C69" s="83" t="s">
        <v>81</v>
      </c>
      <c r="D69" s="130">
        <f>ROUND(D67/D64*1000,2)+0.01</f>
        <v>54.55</v>
      </c>
      <c r="E69" s="72"/>
      <c r="F69" s="82">
        <f>ROUND(F67/F64*1000,2)</f>
        <v>61.91</v>
      </c>
      <c r="G69" s="72"/>
      <c r="H69" s="82">
        <f>ROUND(H67/H64*1000,2)</f>
        <v>68.72</v>
      </c>
      <c r="I69" s="72"/>
      <c r="J69" s="82">
        <f>ROUND(J67/J64*1000,2)</f>
        <v>76.28</v>
      </c>
      <c r="K69" s="72"/>
      <c r="L69" s="82">
        <f>ROUND(L67/L64*1000,2)</f>
        <v>84.67</v>
      </c>
      <c r="M69" s="72"/>
      <c r="N69" s="154">
        <f>ROUND(N67/N64*1000,2)</f>
        <v>93.98</v>
      </c>
    </row>
    <row r="70" spans="1:14" s="58" customFormat="1" ht="23.25" customHeight="1" thickBot="1">
      <c r="A70" s="155"/>
      <c r="B70" s="156" t="s">
        <v>82</v>
      </c>
      <c r="C70" s="157" t="s">
        <v>81</v>
      </c>
      <c r="D70" s="158">
        <f>ROUND((D50+D67)/D64*1000,2)</f>
        <v>174.31</v>
      </c>
      <c r="E70" s="159"/>
      <c r="F70" s="160">
        <f>ROUND((F50+F67)/F64*1000,2)</f>
        <v>193.54</v>
      </c>
      <c r="G70" s="159"/>
      <c r="H70" s="160">
        <f>ROUND((H50+H67)/H64*1000,2)</f>
        <v>207.57</v>
      </c>
      <c r="I70" s="159"/>
      <c r="J70" s="160">
        <f>ROUND((J50+J67)/J64*1000,2)</f>
        <v>222.54</v>
      </c>
      <c r="K70" s="159"/>
      <c r="L70" s="160">
        <f>ROUND((L50+L67)/L64*1000,2)</f>
        <v>238.63</v>
      </c>
      <c r="M70" s="159"/>
      <c r="N70" s="161">
        <f>ROUND((N50+N67)/N64*1000,2)</f>
        <v>256.06</v>
      </c>
    </row>
    <row r="71" spans="1:14" s="58" customFormat="1" ht="13.5" customHeight="1">
      <c r="A71" s="88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</row>
    <row r="72" spans="1:14" s="58" customFormat="1" ht="21.75" customHeight="1" hidden="1">
      <c r="A72" s="88"/>
      <c r="B72" s="89" t="s">
        <v>83</v>
      </c>
      <c r="C72" s="90"/>
      <c r="D72" s="88"/>
      <c r="E72" s="91"/>
      <c r="F72" s="92">
        <f>F54/D54*100</f>
        <v>109.90451819236287</v>
      </c>
      <c r="G72" s="91"/>
      <c r="H72" s="92">
        <f>H54/F54*100</f>
        <v>105.49038041612076</v>
      </c>
      <c r="I72" s="91"/>
      <c r="J72" s="92">
        <f>J54/H54*100</f>
        <v>105.33830547040421</v>
      </c>
      <c r="K72" s="91"/>
      <c r="L72" s="92">
        <f>L54/J54*100</f>
        <v>105.26277893448378</v>
      </c>
      <c r="M72" s="91"/>
      <c r="N72" s="92">
        <f>N54/L54*100</f>
        <v>105.27184322130509</v>
      </c>
    </row>
    <row r="73" spans="1:14" s="58" customFormat="1" ht="21.75" customHeight="1">
      <c r="A73" s="88"/>
      <c r="B73" s="89"/>
      <c r="C73" s="90"/>
      <c r="D73" s="88"/>
      <c r="E73" s="91"/>
      <c r="F73" s="92"/>
      <c r="G73" s="91"/>
      <c r="H73" s="92"/>
      <c r="I73" s="91"/>
      <c r="J73" s="92"/>
      <c r="K73" s="91"/>
      <c r="L73" s="92"/>
      <c r="M73" s="91"/>
      <c r="N73" s="92"/>
    </row>
    <row r="74" spans="1:14" s="58" customFormat="1" ht="21.75" customHeight="1">
      <c r="A74" s="183" t="s">
        <v>96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</row>
    <row r="75" spans="1:14" s="58" customFormat="1" ht="12.75">
      <c r="A75" s="88"/>
      <c r="B75" s="93" t="s">
        <v>84</v>
      </c>
      <c r="C75" s="94"/>
      <c r="D75" s="88"/>
      <c r="E75" s="91"/>
      <c r="F75" s="88"/>
      <c r="G75" s="91"/>
      <c r="H75" s="88"/>
      <c r="I75" s="91"/>
      <c r="J75" s="88"/>
      <c r="K75" s="91"/>
      <c r="L75" s="88"/>
      <c r="M75" s="91"/>
      <c r="N75" s="88"/>
    </row>
    <row r="76" spans="1:14" s="58" customFormat="1" ht="25.5">
      <c r="A76" s="88"/>
      <c r="B76" s="95" t="s">
        <v>92</v>
      </c>
      <c r="C76" s="96" t="s">
        <v>85</v>
      </c>
      <c r="D76" s="88">
        <v>1618.09</v>
      </c>
      <c r="E76" s="72">
        <v>13.5</v>
      </c>
      <c r="F76" s="20">
        <f>ROUND((D76*(100+E76)/100),2)</f>
        <v>1836.53</v>
      </c>
      <c r="G76" s="72">
        <v>11</v>
      </c>
      <c r="H76" s="20">
        <f>ROUND((F76*(100+G76)/100),2)</f>
        <v>2038.55</v>
      </c>
      <c r="I76" s="72">
        <v>11</v>
      </c>
      <c r="J76" s="20">
        <f>ROUND((H76*(100+I76)/100),2)</f>
        <v>2262.79</v>
      </c>
      <c r="K76" s="72">
        <v>11</v>
      </c>
      <c r="L76" s="20">
        <f>ROUND((J76*(100+K76)/100),2)</f>
        <v>2511.7</v>
      </c>
      <c r="M76" s="72">
        <v>11</v>
      </c>
      <c r="N76" s="20">
        <f>ROUND((L76*(100+M76)/100),2)</f>
        <v>2787.99</v>
      </c>
    </row>
    <row r="77" spans="1:14" s="58" customFormat="1" ht="12.75">
      <c r="A77" s="88"/>
      <c r="B77" s="95"/>
      <c r="C77" s="94"/>
      <c r="D77" s="88"/>
      <c r="E77" s="91"/>
      <c r="F77" s="88"/>
      <c r="G77" s="91"/>
      <c r="H77" s="88"/>
      <c r="I77" s="91"/>
      <c r="J77" s="88"/>
      <c r="K77" s="91"/>
      <c r="L77" s="88"/>
      <c r="M77" s="91"/>
      <c r="N77" s="88"/>
    </row>
    <row r="78" spans="1:14" s="58" customFormat="1" ht="12.75">
      <c r="A78" s="88"/>
      <c r="B78" s="95" t="s">
        <v>86</v>
      </c>
      <c r="C78" s="94"/>
      <c r="D78" s="88"/>
      <c r="E78" s="91"/>
      <c r="F78" s="88"/>
      <c r="G78" s="91"/>
      <c r="H78" s="88"/>
      <c r="I78" s="91"/>
      <c r="J78" s="88"/>
      <c r="K78" s="91"/>
      <c r="L78" s="88"/>
      <c r="M78" s="91"/>
      <c r="N78" s="88"/>
    </row>
    <row r="79" spans="1:14" s="58" customFormat="1" ht="12.75">
      <c r="A79" s="88"/>
      <c r="B79" s="95"/>
      <c r="C79" s="94"/>
      <c r="D79" s="88"/>
      <c r="E79" s="91"/>
      <c r="F79" s="88"/>
      <c r="G79" s="91"/>
      <c r="H79" s="88"/>
      <c r="I79" s="91"/>
      <c r="J79" s="88"/>
      <c r="K79" s="91"/>
      <c r="L79" s="88"/>
      <c r="M79" s="91"/>
      <c r="N79" s="88"/>
    </row>
    <row r="80" spans="1:14" s="58" customFormat="1" ht="12.75">
      <c r="A80" s="88"/>
      <c r="B80" s="95"/>
      <c r="C80" s="94"/>
      <c r="D80" s="88"/>
      <c r="E80" s="91"/>
      <c r="F80" s="88"/>
      <c r="G80" s="91"/>
      <c r="H80" s="88"/>
      <c r="I80" s="91"/>
      <c r="J80" s="88"/>
      <c r="K80" s="91"/>
      <c r="L80" s="88"/>
      <c r="M80" s="91"/>
      <c r="N80" s="88"/>
    </row>
    <row r="81" spans="1:14" s="58" customFormat="1" ht="12.75">
      <c r="A81" s="88"/>
      <c r="B81" s="95"/>
      <c r="C81" s="94"/>
      <c r="D81" s="88"/>
      <c r="E81" s="91"/>
      <c r="F81" s="88"/>
      <c r="G81" s="91"/>
      <c r="H81" s="88"/>
      <c r="I81" s="91"/>
      <c r="J81" s="88"/>
      <c r="K81" s="91"/>
      <c r="L81" s="88"/>
      <c r="M81" s="91"/>
      <c r="N81" s="88"/>
    </row>
    <row r="82" spans="1:14" s="58" customFormat="1" ht="12.75">
      <c r="A82" s="88"/>
      <c r="B82" s="95"/>
      <c r="C82" s="94"/>
      <c r="D82" s="88"/>
      <c r="E82" s="91"/>
      <c r="F82" s="88"/>
      <c r="G82" s="91"/>
      <c r="H82" s="88"/>
      <c r="I82" s="91"/>
      <c r="J82" s="88"/>
      <c r="K82" s="91"/>
      <c r="L82" s="88"/>
      <c r="M82" s="91"/>
      <c r="N82" s="88"/>
    </row>
    <row r="83" spans="1:14" s="58" customFormat="1" ht="12.75">
      <c r="A83" s="88"/>
      <c r="B83" s="95"/>
      <c r="C83" s="94"/>
      <c r="D83" s="88"/>
      <c r="E83" s="91"/>
      <c r="F83" s="88"/>
      <c r="G83" s="91"/>
      <c r="H83" s="88"/>
      <c r="I83" s="91"/>
      <c r="J83" s="88"/>
      <c r="K83" s="91"/>
      <c r="L83" s="88"/>
      <c r="M83" s="91"/>
      <c r="N83" s="88"/>
    </row>
    <row r="84" spans="1:14" s="58" customFormat="1" ht="12.75">
      <c r="A84" s="88"/>
      <c r="B84" s="95"/>
      <c r="C84" s="94"/>
      <c r="D84" s="88"/>
      <c r="E84" s="91"/>
      <c r="F84" s="88"/>
      <c r="G84" s="91"/>
      <c r="H84" s="88"/>
      <c r="I84" s="91"/>
      <c r="J84" s="88"/>
      <c r="K84" s="91"/>
      <c r="L84" s="88"/>
      <c r="M84" s="91"/>
      <c r="N84" s="88"/>
    </row>
    <row r="85" spans="1:14" s="58" customFormat="1" ht="12.75">
      <c r="A85" s="88"/>
      <c r="B85" s="95"/>
      <c r="C85" s="94"/>
      <c r="D85" s="88"/>
      <c r="E85" s="91"/>
      <c r="F85" s="88"/>
      <c r="G85" s="91"/>
      <c r="H85" s="88"/>
      <c r="I85" s="91"/>
      <c r="J85" s="88"/>
      <c r="K85" s="91"/>
      <c r="L85" s="88"/>
      <c r="M85" s="91"/>
      <c r="N85" s="88"/>
    </row>
    <row r="86" spans="1:14" s="58" customFormat="1" ht="12.75">
      <c r="A86" s="88"/>
      <c r="B86" s="95"/>
      <c r="C86" s="94"/>
      <c r="D86" s="88"/>
      <c r="E86" s="91"/>
      <c r="F86" s="88"/>
      <c r="G86" s="91"/>
      <c r="H86" s="88"/>
      <c r="I86" s="91"/>
      <c r="J86" s="88"/>
      <c r="K86" s="91"/>
      <c r="L86" s="88"/>
      <c r="M86" s="91"/>
      <c r="N86" s="88"/>
    </row>
    <row r="87" spans="1:14" s="58" customFormat="1" ht="12.75">
      <c r="A87" s="88"/>
      <c r="B87" s="95"/>
      <c r="C87" s="94"/>
      <c r="D87" s="88"/>
      <c r="E87" s="91"/>
      <c r="F87" s="88"/>
      <c r="G87" s="91"/>
      <c r="H87" s="88"/>
      <c r="I87" s="91"/>
      <c r="J87" s="88"/>
      <c r="K87" s="91"/>
      <c r="L87" s="88"/>
      <c r="M87" s="91"/>
      <c r="N87" s="88"/>
    </row>
    <row r="88" spans="1:14" s="58" customFormat="1" ht="12.75">
      <c r="A88" s="88"/>
      <c r="B88" s="95"/>
      <c r="C88" s="94"/>
      <c r="D88" s="88"/>
      <c r="E88" s="91"/>
      <c r="F88" s="88"/>
      <c r="G88" s="91"/>
      <c r="H88" s="88"/>
      <c r="I88" s="91"/>
      <c r="J88" s="88"/>
      <c r="K88" s="91"/>
      <c r="L88" s="88"/>
      <c r="M88" s="91"/>
      <c r="N88" s="88"/>
    </row>
    <row r="89" spans="1:14" s="58" customFormat="1" ht="12.75">
      <c r="A89" s="88"/>
      <c r="B89" s="95"/>
      <c r="C89" s="94"/>
      <c r="D89" s="88"/>
      <c r="E89" s="91"/>
      <c r="F89" s="88"/>
      <c r="G89" s="91"/>
      <c r="H89" s="88"/>
      <c r="I89" s="91"/>
      <c r="J89" s="88"/>
      <c r="K89" s="91"/>
      <c r="L89" s="88"/>
      <c r="M89" s="91"/>
      <c r="N89" s="88"/>
    </row>
    <row r="90" spans="1:14" s="58" customFormat="1" ht="12.75">
      <c r="A90" s="88"/>
      <c r="B90" s="95"/>
      <c r="C90" s="94"/>
      <c r="D90" s="88"/>
      <c r="E90" s="91"/>
      <c r="F90" s="88"/>
      <c r="G90" s="91"/>
      <c r="H90" s="88"/>
      <c r="I90" s="91"/>
      <c r="J90" s="88"/>
      <c r="K90" s="91"/>
      <c r="L90" s="88"/>
      <c r="M90" s="91"/>
      <c r="N90" s="88"/>
    </row>
    <row r="91" spans="1:14" s="58" customFormat="1" ht="12.75">
      <c r="A91" s="88"/>
      <c r="B91" s="95"/>
      <c r="C91" s="94"/>
      <c r="D91" s="88"/>
      <c r="E91" s="91"/>
      <c r="F91" s="88"/>
      <c r="G91" s="91"/>
      <c r="H91" s="88"/>
      <c r="I91" s="91"/>
      <c r="J91" s="88"/>
      <c r="K91" s="91"/>
      <c r="L91" s="88"/>
      <c r="M91" s="91"/>
      <c r="N91" s="88"/>
    </row>
    <row r="92" spans="1:14" s="58" customFormat="1" ht="12.75">
      <c r="A92" s="88"/>
      <c r="B92" s="95"/>
      <c r="C92" s="94"/>
      <c r="D92" s="88"/>
      <c r="E92" s="91"/>
      <c r="F92" s="88"/>
      <c r="G92" s="91"/>
      <c r="H92" s="88"/>
      <c r="I92" s="91"/>
      <c r="J92" s="88"/>
      <c r="K92" s="91"/>
      <c r="L92" s="88"/>
      <c r="M92" s="91"/>
      <c r="N92" s="88"/>
    </row>
    <row r="93" spans="1:14" s="58" customFormat="1" ht="12.75">
      <c r="A93" s="88"/>
      <c r="B93" s="95"/>
      <c r="C93" s="94"/>
      <c r="D93" s="88"/>
      <c r="E93" s="91"/>
      <c r="F93" s="88"/>
      <c r="G93" s="91"/>
      <c r="H93" s="88"/>
      <c r="I93" s="91"/>
      <c r="J93" s="88"/>
      <c r="K93" s="91"/>
      <c r="L93" s="88"/>
      <c r="M93" s="91"/>
      <c r="N93" s="88"/>
    </row>
    <row r="94" spans="1:14" s="58" customFormat="1" ht="12.75">
      <c r="A94" s="88"/>
      <c r="B94" s="95"/>
      <c r="C94" s="94"/>
      <c r="D94" s="88"/>
      <c r="E94" s="91"/>
      <c r="F94" s="88"/>
      <c r="G94" s="91"/>
      <c r="H94" s="88"/>
      <c r="I94" s="91"/>
      <c r="J94" s="88"/>
      <c r="K94" s="91"/>
      <c r="L94" s="88"/>
      <c r="M94" s="91"/>
      <c r="N94" s="88"/>
    </row>
    <row r="95" spans="1:14" s="58" customFormat="1" ht="12.75">
      <c r="A95" s="88"/>
      <c r="B95" s="95"/>
      <c r="C95" s="94"/>
      <c r="D95" s="88"/>
      <c r="E95" s="91"/>
      <c r="F95" s="88"/>
      <c r="G95" s="91"/>
      <c r="H95" s="88"/>
      <c r="I95" s="91"/>
      <c r="J95" s="88"/>
      <c r="K95" s="91"/>
      <c r="L95" s="88"/>
      <c r="M95" s="91"/>
      <c r="N95" s="88"/>
    </row>
    <row r="96" spans="1:14" s="58" customFormat="1" ht="12.75">
      <c r="A96" s="88"/>
      <c r="B96" s="95"/>
      <c r="C96" s="94"/>
      <c r="D96" s="88"/>
      <c r="E96" s="91"/>
      <c r="F96" s="88"/>
      <c r="G96" s="91"/>
      <c r="H96" s="88"/>
      <c r="I96" s="91"/>
      <c r="J96" s="88"/>
      <c r="K96" s="91"/>
      <c r="L96" s="88"/>
      <c r="M96" s="91"/>
      <c r="N96" s="88"/>
    </row>
    <row r="97" spans="1:14" s="58" customFormat="1" ht="12.75">
      <c r="A97" s="88"/>
      <c r="B97" s="95"/>
      <c r="C97" s="94"/>
      <c r="D97" s="88"/>
      <c r="E97" s="91"/>
      <c r="F97" s="88"/>
      <c r="G97" s="91"/>
      <c r="H97" s="88"/>
      <c r="I97" s="91"/>
      <c r="J97" s="88"/>
      <c r="K97" s="91"/>
      <c r="L97" s="88"/>
      <c r="M97" s="91"/>
      <c r="N97" s="88"/>
    </row>
    <row r="98" spans="1:14" s="58" customFormat="1" ht="12.75">
      <c r="A98" s="88"/>
      <c r="B98" s="95"/>
      <c r="C98" s="94"/>
      <c r="D98" s="88"/>
      <c r="E98" s="91"/>
      <c r="F98" s="88"/>
      <c r="G98" s="91"/>
      <c r="H98" s="88"/>
      <c r="I98" s="91"/>
      <c r="J98" s="88"/>
      <c r="K98" s="91"/>
      <c r="L98" s="88"/>
      <c r="M98" s="91"/>
      <c r="N98" s="88"/>
    </row>
    <row r="99" spans="1:14" s="58" customFormat="1" ht="12.75">
      <c r="A99" s="88"/>
      <c r="B99" s="95"/>
      <c r="C99" s="94"/>
      <c r="D99" s="88"/>
      <c r="E99" s="91"/>
      <c r="F99" s="88"/>
      <c r="G99" s="91"/>
      <c r="H99" s="88"/>
      <c r="I99" s="91"/>
      <c r="J99" s="88"/>
      <c r="K99" s="91"/>
      <c r="L99" s="88"/>
      <c r="M99" s="91"/>
      <c r="N99" s="88"/>
    </row>
    <row r="100" spans="1:14" s="58" customFormat="1" ht="12.75">
      <c r="A100" s="88"/>
      <c r="B100" s="95"/>
      <c r="C100" s="94"/>
      <c r="D100" s="88"/>
      <c r="E100" s="91"/>
      <c r="F100" s="88"/>
      <c r="G100" s="91"/>
      <c r="H100" s="88"/>
      <c r="I100" s="91"/>
      <c r="J100" s="88"/>
      <c r="K100" s="91"/>
      <c r="L100" s="88"/>
      <c r="M100" s="91"/>
      <c r="N100" s="88"/>
    </row>
    <row r="101" spans="1:14" s="58" customFormat="1" ht="12.75">
      <c r="A101" s="88"/>
      <c r="B101" s="95"/>
      <c r="C101" s="94"/>
      <c r="D101" s="88"/>
      <c r="E101" s="91"/>
      <c r="F101" s="88"/>
      <c r="G101" s="91"/>
      <c r="H101" s="88"/>
      <c r="I101" s="91"/>
      <c r="J101" s="88"/>
      <c r="K101" s="91"/>
      <c r="L101" s="88"/>
      <c r="M101" s="91"/>
      <c r="N101" s="88"/>
    </row>
    <row r="102" spans="1:14" s="58" customFormat="1" ht="12.75">
      <c r="A102" s="88"/>
      <c r="B102" s="95"/>
      <c r="C102" s="94"/>
      <c r="D102" s="88"/>
      <c r="E102" s="91"/>
      <c r="F102" s="88"/>
      <c r="G102" s="91"/>
      <c r="H102" s="88"/>
      <c r="I102" s="91"/>
      <c r="J102" s="88"/>
      <c r="K102" s="91"/>
      <c r="L102" s="88"/>
      <c r="M102" s="91"/>
      <c r="N102" s="88"/>
    </row>
    <row r="103" spans="1:14" s="58" customFormat="1" ht="12.75">
      <c r="A103" s="88"/>
      <c r="B103" s="95"/>
      <c r="C103" s="94"/>
      <c r="D103" s="88"/>
      <c r="E103" s="91"/>
      <c r="F103" s="88"/>
      <c r="G103" s="91"/>
      <c r="H103" s="88"/>
      <c r="I103" s="91"/>
      <c r="J103" s="88"/>
      <c r="K103" s="91"/>
      <c r="L103" s="88"/>
      <c r="M103" s="91"/>
      <c r="N103" s="88"/>
    </row>
    <row r="104" spans="1:14" s="58" customFormat="1" ht="12.75">
      <c r="A104" s="88"/>
      <c r="B104" s="95"/>
      <c r="C104" s="94"/>
      <c r="D104" s="88"/>
      <c r="E104" s="91"/>
      <c r="F104" s="88"/>
      <c r="G104" s="91"/>
      <c r="H104" s="88"/>
      <c r="I104" s="91"/>
      <c r="J104" s="88"/>
      <c r="K104" s="91"/>
      <c r="L104" s="88"/>
      <c r="M104" s="91"/>
      <c r="N104" s="88"/>
    </row>
    <row r="105" spans="1:14" s="58" customFormat="1" ht="12.75">
      <c r="A105" s="88"/>
      <c r="B105" s="95"/>
      <c r="C105" s="94"/>
      <c r="D105" s="88"/>
      <c r="E105" s="91"/>
      <c r="F105" s="88"/>
      <c r="G105" s="91"/>
      <c r="H105" s="88"/>
      <c r="I105" s="91"/>
      <c r="J105" s="88"/>
      <c r="K105" s="91"/>
      <c r="L105" s="88"/>
      <c r="M105" s="91"/>
      <c r="N105" s="88"/>
    </row>
    <row r="106" spans="1:14" s="58" customFormat="1" ht="12.75">
      <c r="A106" s="88"/>
      <c r="B106" s="95"/>
      <c r="C106" s="94"/>
      <c r="D106" s="88"/>
      <c r="E106" s="91"/>
      <c r="F106" s="88"/>
      <c r="G106" s="91"/>
      <c r="H106" s="88"/>
      <c r="I106" s="91"/>
      <c r="J106" s="88"/>
      <c r="K106" s="91"/>
      <c r="L106" s="88"/>
      <c r="M106" s="91"/>
      <c r="N106" s="88"/>
    </row>
    <row r="107" spans="1:14" ht="12.75">
      <c r="A107" s="97"/>
      <c r="B107" s="98"/>
      <c r="C107" s="99"/>
      <c r="D107" s="97"/>
      <c r="E107" s="100"/>
      <c r="F107" s="97"/>
      <c r="G107" s="100"/>
      <c r="H107" s="97"/>
      <c r="I107" s="100"/>
      <c r="J107" s="97"/>
      <c r="K107" s="100"/>
      <c r="L107" s="97"/>
      <c r="M107" s="100"/>
      <c r="N107" s="97"/>
    </row>
    <row r="108" spans="1:14" ht="12.75">
      <c r="A108" s="97"/>
      <c r="B108" s="98"/>
      <c r="C108" s="99"/>
      <c r="D108" s="97"/>
      <c r="E108" s="100"/>
      <c r="F108" s="97"/>
      <c r="G108" s="100"/>
      <c r="H108" s="97"/>
      <c r="I108" s="100"/>
      <c r="J108" s="97"/>
      <c r="K108" s="100"/>
      <c r="L108" s="97"/>
      <c r="M108" s="100"/>
      <c r="N108" s="97"/>
    </row>
    <row r="109" spans="1:14" ht="12.75">
      <c r="A109" s="97"/>
      <c r="B109" s="98"/>
      <c r="C109" s="99"/>
      <c r="D109" s="97"/>
      <c r="E109" s="100"/>
      <c r="F109" s="97"/>
      <c r="G109" s="100"/>
      <c r="H109" s="97"/>
      <c r="I109" s="100"/>
      <c r="J109" s="97"/>
      <c r="K109" s="100"/>
      <c r="L109" s="97"/>
      <c r="M109" s="100"/>
      <c r="N109" s="97"/>
    </row>
    <row r="110" spans="1:14" ht="12.75">
      <c r="A110" s="97"/>
      <c r="B110" s="98"/>
      <c r="C110" s="99"/>
      <c r="D110" s="97"/>
      <c r="E110" s="100"/>
      <c r="F110" s="97"/>
      <c r="G110" s="100"/>
      <c r="H110" s="97"/>
      <c r="I110" s="100"/>
      <c r="J110" s="97"/>
      <c r="K110" s="100"/>
      <c r="L110" s="97"/>
      <c r="M110" s="100"/>
      <c r="N110" s="97"/>
    </row>
    <row r="111" spans="1:14" ht="12.75">
      <c r="A111" s="97"/>
      <c r="B111" s="98"/>
      <c r="C111" s="99"/>
      <c r="D111" s="97"/>
      <c r="E111" s="100"/>
      <c r="F111" s="97"/>
      <c r="G111" s="100"/>
      <c r="H111" s="97"/>
      <c r="I111" s="100"/>
      <c r="J111" s="97"/>
      <c r="K111" s="100"/>
      <c r="L111" s="97"/>
      <c r="M111" s="100"/>
      <c r="N111" s="97"/>
    </row>
    <row r="112" spans="1:14" ht="12.75">
      <c r="A112" s="97"/>
      <c r="B112" s="98"/>
      <c r="C112" s="99"/>
      <c r="D112" s="97"/>
      <c r="E112" s="100"/>
      <c r="F112" s="97"/>
      <c r="G112" s="100"/>
      <c r="H112" s="97"/>
      <c r="I112" s="100"/>
      <c r="J112" s="97"/>
      <c r="K112" s="100"/>
      <c r="L112" s="97"/>
      <c r="M112" s="100"/>
      <c r="N112" s="97"/>
    </row>
    <row r="113" spans="1:14" ht="12.75">
      <c r="A113" s="97"/>
      <c r="B113" s="98"/>
      <c r="C113" s="99"/>
      <c r="D113" s="97"/>
      <c r="E113" s="100"/>
      <c r="F113" s="97"/>
      <c r="G113" s="100"/>
      <c r="H113" s="97"/>
      <c r="I113" s="100"/>
      <c r="J113" s="97"/>
      <c r="K113" s="100"/>
      <c r="L113" s="97"/>
      <c r="M113" s="100"/>
      <c r="N113" s="97"/>
    </row>
    <row r="114" spans="1:14" ht="12.75">
      <c r="A114" s="97"/>
      <c r="B114" s="98"/>
      <c r="C114" s="99"/>
      <c r="D114" s="97"/>
      <c r="E114" s="100"/>
      <c r="F114" s="97"/>
      <c r="G114" s="100"/>
      <c r="H114" s="97"/>
      <c r="I114" s="100"/>
      <c r="J114" s="97"/>
      <c r="K114" s="100"/>
      <c r="L114" s="97"/>
      <c r="M114" s="100"/>
      <c r="N114" s="97"/>
    </row>
    <row r="115" spans="1:14" ht="12.75">
      <c r="A115" s="97"/>
      <c r="B115" s="98"/>
      <c r="C115" s="99"/>
      <c r="D115" s="97"/>
      <c r="E115" s="100"/>
      <c r="F115" s="97"/>
      <c r="G115" s="100"/>
      <c r="H115" s="97"/>
      <c r="I115" s="100"/>
      <c r="J115" s="97"/>
      <c r="K115" s="100"/>
      <c r="L115" s="97"/>
      <c r="M115" s="100"/>
      <c r="N115" s="97"/>
    </row>
    <row r="116" spans="1:14" ht="12.75">
      <c r="A116" s="97"/>
      <c r="B116" s="98"/>
      <c r="C116" s="99"/>
      <c r="D116" s="97"/>
      <c r="E116" s="100"/>
      <c r="F116" s="97"/>
      <c r="G116" s="100"/>
      <c r="H116" s="97"/>
      <c r="I116" s="100"/>
      <c r="J116" s="97"/>
      <c r="K116" s="100"/>
      <c r="L116" s="97"/>
      <c r="M116" s="100"/>
      <c r="N116" s="97"/>
    </row>
    <row r="117" spans="1:14" ht="12.75">
      <c r="A117" s="97"/>
      <c r="B117" s="98"/>
      <c r="C117" s="99"/>
      <c r="D117" s="97"/>
      <c r="E117" s="100"/>
      <c r="F117" s="97"/>
      <c r="G117" s="100"/>
      <c r="H117" s="97"/>
      <c r="I117" s="100"/>
      <c r="J117" s="97"/>
      <c r="K117" s="100"/>
      <c r="L117" s="97"/>
      <c r="M117" s="100"/>
      <c r="N117" s="97"/>
    </row>
    <row r="118" spans="1:14" ht="12.75">
      <c r="A118" s="97"/>
      <c r="B118" s="98"/>
      <c r="C118" s="99"/>
      <c r="D118" s="97"/>
      <c r="E118" s="100"/>
      <c r="F118" s="97"/>
      <c r="G118" s="100"/>
      <c r="H118" s="97"/>
      <c r="I118" s="100"/>
      <c r="J118" s="97"/>
      <c r="K118" s="100"/>
      <c r="L118" s="97"/>
      <c r="M118" s="100"/>
      <c r="N118" s="97"/>
    </row>
    <row r="119" spans="1:14" ht="12.75">
      <c r="A119" s="97"/>
      <c r="B119" s="98"/>
      <c r="C119" s="99"/>
      <c r="D119" s="97"/>
      <c r="E119" s="100"/>
      <c r="F119" s="97"/>
      <c r="G119" s="100"/>
      <c r="H119" s="97"/>
      <c r="I119" s="100"/>
      <c r="J119" s="97"/>
      <c r="K119" s="100"/>
      <c r="L119" s="97"/>
      <c r="M119" s="100"/>
      <c r="N119" s="97"/>
    </row>
    <row r="120" spans="1:14" ht="12.75">
      <c r="A120" s="97"/>
      <c r="B120" s="98"/>
      <c r="C120" s="99"/>
      <c r="D120" s="97"/>
      <c r="E120" s="100"/>
      <c r="F120" s="97"/>
      <c r="G120" s="100"/>
      <c r="H120" s="97"/>
      <c r="I120" s="100"/>
      <c r="J120" s="97"/>
      <c r="K120" s="100"/>
      <c r="L120" s="97"/>
      <c r="M120" s="100"/>
      <c r="N120" s="97"/>
    </row>
    <row r="121" spans="1:14" ht="12.75">
      <c r="A121" s="97"/>
      <c r="B121" s="98"/>
      <c r="C121" s="99"/>
      <c r="D121" s="97"/>
      <c r="E121" s="100"/>
      <c r="F121" s="97"/>
      <c r="G121" s="100"/>
      <c r="H121" s="97"/>
      <c r="I121" s="100"/>
      <c r="J121" s="97"/>
      <c r="K121" s="100"/>
      <c r="L121" s="97"/>
      <c r="M121" s="100"/>
      <c r="N121" s="97"/>
    </row>
    <row r="122" spans="1:14" ht="12.75">
      <c r="A122" s="97"/>
      <c r="B122" s="98"/>
      <c r="C122" s="99"/>
      <c r="D122" s="97"/>
      <c r="E122" s="100"/>
      <c r="F122" s="97"/>
      <c r="G122" s="100"/>
      <c r="H122" s="97"/>
      <c r="I122" s="100"/>
      <c r="J122" s="97"/>
      <c r="K122" s="100"/>
      <c r="L122" s="97"/>
      <c r="M122" s="100"/>
      <c r="N122" s="97"/>
    </row>
    <row r="123" spans="1:14" ht="12.75">
      <c r="A123" s="97"/>
      <c r="B123" s="98"/>
      <c r="C123" s="99"/>
      <c r="D123" s="97"/>
      <c r="E123" s="100"/>
      <c r="F123" s="97"/>
      <c r="G123" s="100"/>
      <c r="H123" s="97"/>
      <c r="I123" s="100"/>
      <c r="J123" s="97"/>
      <c r="K123" s="100"/>
      <c r="L123" s="97"/>
      <c r="M123" s="100"/>
      <c r="N123" s="97"/>
    </row>
    <row r="124" spans="1:14" ht="12.75">
      <c r="A124" s="97"/>
      <c r="B124" s="98"/>
      <c r="C124" s="99"/>
      <c r="D124" s="97"/>
      <c r="E124" s="100"/>
      <c r="F124" s="97"/>
      <c r="G124" s="100"/>
      <c r="H124" s="97"/>
      <c r="I124" s="100"/>
      <c r="J124" s="97"/>
      <c r="K124" s="100"/>
      <c r="L124" s="97"/>
      <c r="M124" s="100"/>
      <c r="N124" s="97"/>
    </row>
    <row r="125" spans="1:14" ht="12.75">
      <c r="A125" s="97"/>
      <c r="B125" s="98"/>
      <c r="C125" s="99"/>
      <c r="D125" s="97"/>
      <c r="E125" s="100"/>
      <c r="F125" s="97"/>
      <c r="G125" s="100"/>
      <c r="H125" s="97"/>
      <c r="I125" s="100"/>
      <c r="J125" s="97"/>
      <c r="K125" s="100"/>
      <c r="L125" s="97"/>
      <c r="M125" s="100"/>
      <c r="N125" s="97"/>
    </row>
    <row r="126" spans="1:14" ht="12.75">
      <c r="A126" s="97"/>
      <c r="B126" s="98"/>
      <c r="C126" s="99"/>
      <c r="D126" s="97"/>
      <c r="E126" s="100"/>
      <c r="F126" s="97"/>
      <c r="G126" s="100"/>
      <c r="H126" s="97"/>
      <c r="I126" s="100"/>
      <c r="J126" s="97"/>
      <c r="K126" s="100"/>
      <c r="L126" s="97"/>
      <c r="M126" s="100"/>
      <c r="N126" s="97"/>
    </row>
    <row r="127" spans="1:14" ht="12.75">
      <c r="A127" s="97"/>
      <c r="B127" s="98"/>
      <c r="C127" s="99"/>
      <c r="D127" s="97"/>
      <c r="E127" s="100"/>
      <c r="F127" s="97"/>
      <c r="G127" s="100"/>
      <c r="H127" s="97"/>
      <c r="I127" s="100"/>
      <c r="J127" s="97"/>
      <c r="K127" s="100"/>
      <c r="L127" s="97"/>
      <c r="M127" s="100"/>
      <c r="N127" s="97"/>
    </row>
    <row r="128" spans="1:14" ht="12.75">
      <c r="A128" s="97"/>
      <c r="B128" s="98"/>
      <c r="C128" s="99"/>
      <c r="D128" s="97"/>
      <c r="E128" s="100"/>
      <c r="F128" s="97"/>
      <c r="G128" s="100"/>
      <c r="H128" s="97"/>
      <c r="I128" s="100"/>
      <c r="J128" s="97"/>
      <c r="K128" s="100"/>
      <c r="L128" s="97"/>
      <c r="M128" s="100"/>
      <c r="N128" s="97"/>
    </row>
    <row r="129" spans="1:14" ht="12.75">
      <c r="A129" s="97"/>
      <c r="B129" s="98"/>
      <c r="C129" s="99"/>
      <c r="D129" s="97"/>
      <c r="E129" s="100"/>
      <c r="F129" s="97"/>
      <c r="G129" s="100"/>
      <c r="H129" s="97"/>
      <c r="I129" s="100"/>
      <c r="J129" s="97"/>
      <c r="K129" s="100"/>
      <c r="L129" s="97"/>
      <c r="M129" s="100"/>
      <c r="N129" s="97"/>
    </row>
    <row r="130" spans="1:14" ht="12.75">
      <c r="A130" s="97"/>
      <c r="B130" s="98"/>
      <c r="C130" s="99"/>
      <c r="D130" s="97"/>
      <c r="E130" s="100"/>
      <c r="F130" s="97"/>
      <c r="G130" s="100"/>
      <c r="H130" s="97"/>
      <c r="I130" s="100"/>
      <c r="J130" s="97"/>
      <c r="K130" s="100"/>
      <c r="L130" s="97"/>
      <c r="M130" s="100"/>
      <c r="N130" s="97"/>
    </row>
    <row r="131" spans="1:14" ht="12.75">
      <c r="A131" s="97"/>
      <c r="B131" s="98"/>
      <c r="C131" s="99"/>
      <c r="D131" s="97"/>
      <c r="E131" s="100"/>
      <c r="F131" s="97"/>
      <c r="G131" s="100"/>
      <c r="H131" s="97"/>
      <c r="I131" s="100"/>
      <c r="J131" s="97"/>
      <c r="K131" s="100"/>
      <c r="L131" s="97"/>
      <c r="M131" s="100"/>
      <c r="N131" s="97"/>
    </row>
    <row r="132" spans="1:14" ht="12.75">
      <c r="A132" s="97"/>
      <c r="B132" s="98"/>
      <c r="C132" s="99"/>
      <c r="D132" s="97"/>
      <c r="E132" s="100"/>
      <c r="F132" s="97"/>
      <c r="G132" s="100"/>
      <c r="H132" s="97"/>
      <c r="I132" s="100"/>
      <c r="J132" s="97"/>
      <c r="K132" s="100"/>
      <c r="L132" s="97"/>
      <c r="M132" s="100"/>
      <c r="N132" s="97"/>
    </row>
    <row r="133" spans="1:14" ht="12.75">
      <c r="A133" s="97"/>
      <c r="B133" s="98"/>
      <c r="C133" s="99"/>
      <c r="D133" s="97"/>
      <c r="E133" s="100"/>
      <c r="F133" s="97"/>
      <c r="G133" s="100"/>
      <c r="H133" s="97"/>
      <c r="I133" s="100"/>
      <c r="J133" s="97"/>
      <c r="K133" s="100"/>
      <c r="L133" s="97"/>
      <c r="M133" s="100"/>
      <c r="N133" s="97"/>
    </row>
    <row r="134" spans="1:14" ht="12.75">
      <c r="A134" s="97"/>
      <c r="B134" s="98"/>
      <c r="C134" s="99"/>
      <c r="D134" s="97"/>
      <c r="E134" s="100"/>
      <c r="F134" s="97"/>
      <c r="G134" s="100"/>
      <c r="H134" s="97"/>
      <c r="I134" s="100"/>
      <c r="J134" s="97"/>
      <c r="K134" s="100"/>
      <c r="L134" s="97"/>
      <c r="M134" s="100"/>
      <c r="N134" s="97"/>
    </row>
    <row r="135" spans="1:14" ht="12.75">
      <c r="A135" s="97"/>
      <c r="B135" s="98"/>
      <c r="C135" s="99"/>
      <c r="D135" s="97"/>
      <c r="E135" s="100"/>
      <c r="F135" s="97"/>
      <c r="G135" s="100"/>
      <c r="H135" s="97"/>
      <c r="I135" s="100"/>
      <c r="J135" s="97"/>
      <c r="K135" s="100"/>
      <c r="L135" s="97"/>
      <c r="M135" s="100"/>
      <c r="N135" s="97"/>
    </row>
    <row r="136" spans="1:14" ht="12.75">
      <c r="A136" s="97"/>
      <c r="B136" s="98"/>
      <c r="C136" s="99"/>
      <c r="D136" s="97"/>
      <c r="E136" s="100"/>
      <c r="F136" s="97"/>
      <c r="G136" s="100"/>
      <c r="H136" s="97"/>
      <c r="I136" s="100"/>
      <c r="J136" s="97"/>
      <c r="K136" s="100"/>
      <c r="L136" s="97"/>
      <c r="M136" s="100"/>
      <c r="N136" s="97"/>
    </row>
    <row r="137" spans="1:14" ht="12.75">
      <c r="A137" s="97"/>
      <c r="B137" s="98"/>
      <c r="C137" s="99"/>
      <c r="D137" s="97"/>
      <c r="E137" s="100"/>
      <c r="F137" s="97"/>
      <c r="G137" s="100"/>
      <c r="H137" s="97"/>
      <c r="I137" s="100"/>
      <c r="J137" s="97"/>
      <c r="K137" s="100"/>
      <c r="L137" s="97"/>
      <c r="M137" s="100"/>
      <c r="N137" s="97"/>
    </row>
    <row r="138" spans="1:14" ht="12.75">
      <c r="A138" s="97"/>
      <c r="B138" s="98"/>
      <c r="C138" s="99"/>
      <c r="D138" s="97"/>
      <c r="E138" s="100"/>
      <c r="F138" s="97"/>
      <c r="G138" s="100"/>
      <c r="H138" s="97"/>
      <c r="I138" s="100"/>
      <c r="J138" s="97"/>
      <c r="K138" s="100"/>
      <c r="L138" s="97"/>
      <c r="M138" s="100"/>
      <c r="N138" s="97"/>
    </row>
    <row r="139" spans="1:14" ht="12.75">
      <c r="A139" s="97"/>
      <c r="B139" s="98"/>
      <c r="C139" s="99"/>
      <c r="D139" s="97"/>
      <c r="E139" s="100"/>
      <c r="F139" s="97"/>
      <c r="G139" s="100"/>
      <c r="H139" s="97"/>
      <c r="I139" s="100"/>
      <c r="J139" s="97"/>
      <c r="K139" s="100"/>
      <c r="L139" s="97"/>
      <c r="M139" s="100"/>
      <c r="N139" s="97"/>
    </row>
    <row r="140" spans="1:14" ht="12.75">
      <c r="A140" s="97"/>
      <c r="B140" s="98"/>
      <c r="C140" s="99"/>
      <c r="D140" s="97"/>
      <c r="E140" s="100"/>
      <c r="F140" s="97"/>
      <c r="G140" s="100"/>
      <c r="H140" s="97"/>
      <c r="I140" s="100"/>
      <c r="J140" s="97"/>
      <c r="K140" s="100"/>
      <c r="L140" s="97"/>
      <c r="M140" s="100"/>
      <c r="N140" s="97"/>
    </row>
    <row r="141" spans="1:14" ht="12.75">
      <c r="A141" s="97"/>
      <c r="B141" s="98"/>
      <c r="C141" s="99"/>
      <c r="D141" s="97"/>
      <c r="E141" s="100"/>
      <c r="F141" s="97"/>
      <c r="G141" s="100"/>
      <c r="H141" s="97"/>
      <c r="I141" s="100"/>
      <c r="J141" s="97"/>
      <c r="K141" s="100"/>
      <c r="L141" s="97"/>
      <c r="M141" s="100"/>
      <c r="N141" s="97"/>
    </row>
    <row r="142" spans="1:14" ht="12.75">
      <c r="A142" s="97"/>
      <c r="B142" s="98"/>
      <c r="C142" s="99"/>
      <c r="D142" s="97"/>
      <c r="E142" s="100"/>
      <c r="F142" s="97"/>
      <c r="G142" s="100"/>
      <c r="H142" s="97"/>
      <c r="I142" s="100"/>
      <c r="J142" s="97"/>
      <c r="K142" s="100"/>
      <c r="L142" s="97"/>
      <c r="M142" s="100"/>
      <c r="N142" s="97"/>
    </row>
    <row r="143" spans="1:14" ht="12.75">
      <c r="A143" s="97"/>
      <c r="B143" s="98"/>
      <c r="C143" s="99"/>
      <c r="D143" s="97"/>
      <c r="E143" s="100"/>
      <c r="F143" s="97"/>
      <c r="G143" s="100"/>
      <c r="H143" s="97"/>
      <c r="I143" s="100"/>
      <c r="J143" s="97"/>
      <c r="K143" s="100"/>
      <c r="L143" s="97"/>
      <c r="M143" s="100"/>
      <c r="N143" s="97"/>
    </row>
    <row r="144" spans="1:14" ht="12.75">
      <c r="A144" s="97"/>
      <c r="B144" s="98"/>
      <c r="C144" s="99"/>
      <c r="D144" s="97"/>
      <c r="E144" s="100"/>
      <c r="F144" s="97"/>
      <c r="G144" s="100"/>
      <c r="H144" s="97"/>
      <c r="I144" s="100"/>
      <c r="J144" s="97"/>
      <c r="K144" s="100"/>
      <c r="L144" s="97"/>
      <c r="M144" s="100"/>
      <c r="N144" s="97"/>
    </row>
    <row r="145" spans="1:14" ht="12.75">
      <c r="A145" s="97"/>
      <c r="B145" s="98"/>
      <c r="C145" s="99"/>
      <c r="D145" s="97"/>
      <c r="E145" s="100"/>
      <c r="F145" s="97"/>
      <c r="G145" s="100"/>
      <c r="H145" s="97"/>
      <c r="I145" s="100"/>
      <c r="J145" s="97"/>
      <c r="K145" s="100"/>
      <c r="L145" s="97"/>
      <c r="M145" s="100"/>
      <c r="N145" s="97"/>
    </row>
    <row r="146" spans="1:14" ht="12.75">
      <c r="A146" s="97"/>
      <c r="B146" s="98"/>
      <c r="C146" s="99"/>
      <c r="D146" s="97"/>
      <c r="E146" s="100"/>
      <c r="F146" s="97"/>
      <c r="G146" s="100"/>
      <c r="H146" s="97"/>
      <c r="I146" s="100"/>
      <c r="J146" s="97"/>
      <c r="K146" s="100"/>
      <c r="L146" s="97"/>
      <c r="M146" s="100"/>
      <c r="N146" s="97"/>
    </row>
    <row r="147" spans="1:14" ht="12.75">
      <c r="A147" s="97"/>
      <c r="B147" s="98"/>
      <c r="C147" s="99"/>
      <c r="D147" s="97"/>
      <c r="E147" s="100"/>
      <c r="F147" s="97"/>
      <c r="G147" s="100"/>
      <c r="H147" s="97"/>
      <c r="I147" s="100"/>
      <c r="J147" s="97"/>
      <c r="K147" s="100"/>
      <c r="L147" s="97"/>
      <c r="M147" s="100"/>
      <c r="N147" s="97"/>
    </row>
    <row r="148" spans="1:14" ht="12.75">
      <c r="A148" s="97"/>
      <c r="B148" s="98"/>
      <c r="C148" s="99"/>
      <c r="D148" s="97"/>
      <c r="E148" s="100"/>
      <c r="F148" s="97"/>
      <c r="G148" s="100"/>
      <c r="H148" s="97"/>
      <c r="I148" s="100"/>
      <c r="J148" s="97"/>
      <c r="K148" s="100"/>
      <c r="L148" s="97"/>
      <c r="M148" s="100"/>
      <c r="N148" s="97"/>
    </row>
    <row r="149" spans="1:14" ht="12.75">
      <c r="A149" s="97"/>
      <c r="B149" s="98"/>
      <c r="C149" s="99"/>
      <c r="D149" s="97"/>
      <c r="E149" s="100"/>
      <c r="F149" s="97"/>
      <c r="G149" s="100"/>
      <c r="H149" s="97"/>
      <c r="I149" s="100"/>
      <c r="J149" s="97"/>
      <c r="K149" s="100"/>
      <c r="L149" s="97"/>
      <c r="M149" s="100"/>
      <c r="N149" s="97"/>
    </row>
    <row r="150" spans="1:14" ht="12.75">
      <c r="A150" s="97"/>
      <c r="B150" s="98"/>
      <c r="C150" s="99"/>
      <c r="D150" s="97"/>
      <c r="E150" s="100"/>
      <c r="F150" s="97"/>
      <c r="G150" s="100"/>
      <c r="H150" s="97"/>
      <c r="I150" s="100"/>
      <c r="J150" s="97"/>
      <c r="K150" s="100"/>
      <c r="L150" s="97"/>
      <c r="M150" s="100"/>
      <c r="N150" s="97"/>
    </row>
    <row r="151" spans="1:14" ht="12.75">
      <c r="A151" s="97"/>
      <c r="B151" s="98"/>
      <c r="C151" s="99"/>
      <c r="D151" s="97"/>
      <c r="E151" s="100"/>
      <c r="F151" s="97"/>
      <c r="G151" s="100"/>
      <c r="H151" s="97"/>
      <c r="I151" s="100"/>
      <c r="J151" s="97"/>
      <c r="K151" s="100"/>
      <c r="L151" s="97"/>
      <c r="M151" s="100"/>
      <c r="N151" s="97"/>
    </row>
    <row r="152" spans="1:14" ht="12.75">
      <c r="A152" s="97"/>
      <c r="B152" s="98"/>
      <c r="C152" s="99"/>
      <c r="D152" s="97"/>
      <c r="E152" s="100"/>
      <c r="F152" s="97"/>
      <c r="G152" s="100"/>
      <c r="H152" s="97"/>
      <c r="I152" s="100"/>
      <c r="J152" s="97"/>
      <c r="K152" s="100"/>
      <c r="L152" s="97"/>
      <c r="M152" s="100"/>
      <c r="N152" s="97"/>
    </row>
    <row r="153" spans="1:14" ht="12.75">
      <c r="A153" s="97"/>
      <c r="B153" s="98"/>
      <c r="C153" s="99"/>
      <c r="D153" s="97"/>
      <c r="E153" s="100"/>
      <c r="F153" s="97"/>
      <c r="G153" s="100"/>
      <c r="H153" s="97"/>
      <c r="I153" s="100"/>
      <c r="J153" s="97"/>
      <c r="K153" s="100"/>
      <c r="L153" s="97"/>
      <c r="M153" s="100"/>
      <c r="N153" s="97"/>
    </row>
    <row r="154" spans="1:14" ht="12.75">
      <c r="A154" s="97"/>
      <c r="B154" s="98"/>
      <c r="C154" s="99"/>
      <c r="D154" s="97"/>
      <c r="E154" s="100"/>
      <c r="F154" s="97"/>
      <c r="G154" s="100"/>
      <c r="H154" s="97"/>
      <c r="I154" s="100"/>
      <c r="J154" s="97"/>
      <c r="K154" s="100"/>
      <c r="L154" s="97"/>
      <c r="M154" s="100"/>
      <c r="N154" s="97"/>
    </row>
    <row r="155" spans="1:14" ht="12.75">
      <c r="A155" s="97"/>
      <c r="B155" s="98"/>
      <c r="C155" s="99"/>
      <c r="D155" s="97"/>
      <c r="E155" s="100"/>
      <c r="F155" s="97"/>
      <c r="G155" s="100"/>
      <c r="H155" s="97"/>
      <c r="I155" s="100"/>
      <c r="J155" s="97"/>
      <c r="K155" s="100"/>
      <c r="L155" s="97"/>
      <c r="M155" s="100"/>
      <c r="N155" s="97"/>
    </row>
    <row r="156" spans="1:14" ht="12.75">
      <c r="A156" s="97"/>
      <c r="B156" s="98"/>
      <c r="C156" s="99"/>
      <c r="D156" s="97"/>
      <c r="E156" s="100"/>
      <c r="F156" s="97"/>
      <c r="G156" s="100"/>
      <c r="H156" s="97"/>
      <c r="I156" s="100"/>
      <c r="J156" s="97"/>
      <c r="K156" s="100"/>
      <c r="L156" s="97"/>
      <c r="M156" s="100"/>
      <c r="N156" s="97"/>
    </row>
    <row r="157" spans="1:14" ht="12.75">
      <c r="A157" s="97"/>
      <c r="B157" s="98"/>
      <c r="C157" s="99"/>
      <c r="D157" s="97"/>
      <c r="E157" s="100"/>
      <c r="F157" s="97"/>
      <c r="G157" s="100"/>
      <c r="H157" s="97"/>
      <c r="I157" s="100"/>
      <c r="J157" s="97"/>
      <c r="K157" s="100"/>
      <c r="L157" s="97"/>
      <c r="M157" s="100"/>
      <c r="N157" s="97"/>
    </row>
    <row r="158" spans="1:14" ht="12.75">
      <c r="A158" s="97"/>
      <c r="B158" s="98"/>
      <c r="C158" s="99"/>
      <c r="D158" s="97"/>
      <c r="E158" s="100"/>
      <c r="F158" s="97"/>
      <c r="G158" s="100"/>
      <c r="H158" s="97"/>
      <c r="I158" s="100"/>
      <c r="J158" s="97"/>
      <c r="K158" s="100"/>
      <c r="L158" s="97"/>
      <c r="M158" s="100"/>
      <c r="N158" s="97"/>
    </row>
    <row r="159" spans="1:14" ht="12.75">
      <c r="A159" s="97"/>
      <c r="B159" s="98"/>
      <c r="C159" s="99"/>
      <c r="D159" s="97"/>
      <c r="E159" s="100"/>
      <c r="F159" s="97"/>
      <c r="G159" s="100"/>
      <c r="H159" s="97"/>
      <c r="I159" s="100"/>
      <c r="J159" s="97"/>
      <c r="K159" s="100"/>
      <c r="L159" s="97"/>
      <c r="M159" s="100"/>
      <c r="N159" s="97"/>
    </row>
    <row r="160" spans="1:14" ht="12.75">
      <c r="A160" s="97"/>
      <c r="B160" s="98"/>
      <c r="C160" s="99"/>
      <c r="D160" s="97"/>
      <c r="E160" s="100"/>
      <c r="F160" s="97"/>
      <c r="G160" s="100"/>
      <c r="H160" s="97"/>
      <c r="I160" s="100"/>
      <c r="J160" s="97"/>
      <c r="K160" s="100"/>
      <c r="L160" s="97"/>
      <c r="M160" s="100"/>
      <c r="N160" s="97"/>
    </row>
    <row r="161" spans="1:14" ht="12.75">
      <c r="A161" s="97"/>
      <c r="B161" s="98"/>
      <c r="C161" s="99"/>
      <c r="D161" s="97"/>
      <c r="E161" s="100"/>
      <c r="F161" s="97"/>
      <c r="G161" s="100"/>
      <c r="H161" s="97"/>
      <c r="I161" s="100"/>
      <c r="J161" s="97"/>
      <c r="K161" s="100"/>
      <c r="L161" s="97"/>
      <c r="M161" s="100"/>
      <c r="N161" s="97"/>
    </row>
    <row r="162" spans="1:14" ht="12.75">
      <c r="A162" s="97"/>
      <c r="B162" s="98"/>
      <c r="C162" s="99"/>
      <c r="D162" s="97"/>
      <c r="E162" s="100"/>
      <c r="F162" s="97"/>
      <c r="G162" s="100"/>
      <c r="H162" s="97"/>
      <c r="I162" s="100"/>
      <c r="J162" s="97"/>
      <c r="K162" s="100"/>
      <c r="L162" s="97"/>
      <c r="M162" s="100"/>
      <c r="N162" s="97"/>
    </row>
    <row r="163" spans="1:14" ht="12.75">
      <c r="A163" s="97"/>
      <c r="B163" s="98"/>
      <c r="C163" s="99"/>
      <c r="D163" s="97"/>
      <c r="E163" s="100"/>
      <c r="F163" s="97"/>
      <c r="G163" s="100"/>
      <c r="H163" s="97"/>
      <c r="I163" s="100"/>
      <c r="J163" s="97"/>
      <c r="K163" s="100"/>
      <c r="L163" s="97"/>
      <c r="M163" s="100"/>
      <c r="N163" s="97"/>
    </row>
    <row r="164" spans="1:14" ht="12.75">
      <c r="A164" s="97"/>
      <c r="B164" s="98"/>
      <c r="C164" s="99"/>
      <c r="D164" s="97"/>
      <c r="E164" s="100"/>
      <c r="F164" s="97"/>
      <c r="G164" s="100"/>
      <c r="H164" s="97"/>
      <c r="I164" s="100"/>
      <c r="J164" s="97"/>
      <c r="K164" s="100"/>
      <c r="L164" s="97"/>
      <c r="M164" s="100"/>
      <c r="N164" s="97"/>
    </row>
    <row r="165" spans="1:14" ht="12.75">
      <c r="A165" s="97"/>
      <c r="B165" s="98"/>
      <c r="C165" s="99"/>
      <c r="D165" s="97"/>
      <c r="E165" s="100"/>
      <c r="F165" s="97"/>
      <c r="G165" s="100"/>
      <c r="H165" s="97"/>
      <c r="I165" s="100"/>
      <c r="J165" s="97"/>
      <c r="K165" s="100"/>
      <c r="L165" s="97"/>
      <c r="M165" s="100"/>
      <c r="N165" s="97"/>
    </row>
    <row r="166" spans="1:14" ht="12.75">
      <c r="A166" s="97"/>
      <c r="B166" s="98"/>
      <c r="C166" s="99"/>
      <c r="D166" s="97"/>
      <c r="E166" s="100"/>
      <c r="F166" s="97"/>
      <c r="G166" s="100"/>
      <c r="H166" s="97"/>
      <c r="I166" s="100"/>
      <c r="J166" s="97"/>
      <c r="K166" s="100"/>
      <c r="L166" s="97"/>
      <c r="M166" s="100"/>
      <c r="N166" s="97"/>
    </row>
    <row r="167" spans="1:14" ht="12.75">
      <c r="A167" s="97"/>
      <c r="B167" s="98"/>
      <c r="C167" s="99"/>
      <c r="D167" s="97"/>
      <c r="E167" s="100"/>
      <c r="F167" s="97"/>
      <c r="G167" s="100"/>
      <c r="H167" s="97"/>
      <c r="I167" s="100"/>
      <c r="J167" s="97"/>
      <c r="K167" s="100"/>
      <c r="L167" s="97"/>
      <c r="M167" s="100"/>
      <c r="N167" s="97"/>
    </row>
    <row r="168" spans="1:14" ht="12.75">
      <c r="A168" s="97"/>
      <c r="B168" s="98"/>
      <c r="C168" s="99"/>
      <c r="D168" s="97"/>
      <c r="E168" s="100"/>
      <c r="F168" s="97"/>
      <c r="G168" s="100"/>
      <c r="H168" s="97"/>
      <c r="I168" s="100"/>
      <c r="J168" s="97"/>
      <c r="K168" s="100"/>
      <c r="L168" s="97"/>
      <c r="M168" s="100"/>
      <c r="N168" s="97"/>
    </row>
    <row r="169" spans="1:14" ht="12.75">
      <c r="A169" s="97"/>
      <c r="B169" s="98"/>
      <c r="C169" s="99"/>
      <c r="D169" s="97"/>
      <c r="E169" s="100"/>
      <c r="F169" s="97"/>
      <c r="G169" s="100"/>
      <c r="H169" s="97"/>
      <c r="I169" s="100"/>
      <c r="J169" s="97"/>
      <c r="K169" s="100"/>
      <c r="L169" s="97"/>
      <c r="M169" s="100"/>
      <c r="N169" s="97"/>
    </row>
    <row r="170" spans="1:14" ht="12.75">
      <c r="A170" s="97"/>
      <c r="B170" s="98"/>
      <c r="C170" s="99"/>
      <c r="D170" s="97"/>
      <c r="E170" s="100"/>
      <c r="F170" s="97"/>
      <c r="G170" s="100"/>
      <c r="H170" s="97"/>
      <c r="I170" s="100"/>
      <c r="J170" s="97"/>
      <c r="K170" s="100"/>
      <c r="L170" s="97"/>
      <c r="M170" s="100"/>
      <c r="N170" s="97"/>
    </row>
    <row r="171" spans="1:14" ht="12.75">
      <c r="A171" s="97"/>
      <c r="B171" s="98"/>
      <c r="C171" s="99"/>
      <c r="D171" s="97"/>
      <c r="E171" s="100"/>
      <c r="F171" s="97"/>
      <c r="G171" s="100"/>
      <c r="H171" s="97"/>
      <c r="I171" s="100"/>
      <c r="J171" s="97"/>
      <c r="K171" s="100"/>
      <c r="L171" s="97"/>
      <c r="M171" s="100"/>
      <c r="N171" s="97"/>
    </row>
    <row r="172" spans="1:14" ht="12.75">
      <c r="A172" s="97"/>
      <c r="B172" s="98"/>
      <c r="C172" s="99"/>
      <c r="D172" s="97"/>
      <c r="E172" s="100"/>
      <c r="F172" s="97"/>
      <c r="G172" s="100"/>
      <c r="H172" s="97"/>
      <c r="I172" s="100"/>
      <c r="J172" s="97"/>
      <c r="K172" s="100"/>
      <c r="L172" s="97"/>
      <c r="M172" s="100"/>
      <c r="N172" s="97"/>
    </row>
    <row r="173" spans="1:14" ht="12.75">
      <c r="A173" s="97"/>
      <c r="B173" s="98"/>
      <c r="C173" s="99"/>
      <c r="D173" s="97"/>
      <c r="E173" s="100"/>
      <c r="F173" s="97"/>
      <c r="G173" s="100"/>
      <c r="H173" s="97"/>
      <c r="I173" s="100"/>
      <c r="J173" s="97"/>
      <c r="K173" s="100"/>
      <c r="L173" s="97"/>
      <c r="M173" s="100"/>
      <c r="N173" s="97"/>
    </row>
    <row r="174" spans="1:14" ht="12.75">
      <c r="A174" s="97"/>
      <c r="B174" s="98"/>
      <c r="C174" s="99"/>
      <c r="D174" s="97"/>
      <c r="E174" s="100"/>
      <c r="F174" s="97"/>
      <c r="G174" s="100"/>
      <c r="H174" s="97"/>
      <c r="I174" s="100"/>
      <c r="J174" s="97"/>
      <c r="K174" s="100"/>
      <c r="L174" s="97"/>
      <c r="M174" s="100"/>
      <c r="N174" s="97"/>
    </row>
    <row r="175" spans="1:14" ht="12.75">
      <c r="A175" s="97"/>
      <c r="B175" s="98"/>
      <c r="C175" s="99"/>
      <c r="D175" s="97"/>
      <c r="E175" s="100"/>
      <c r="F175" s="97"/>
      <c r="G175" s="100"/>
      <c r="H175" s="97"/>
      <c r="I175" s="100"/>
      <c r="J175" s="97"/>
      <c r="K175" s="100"/>
      <c r="L175" s="97"/>
      <c r="M175" s="100"/>
      <c r="N175" s="97"/>
    </row>
    <row r="176" spans="1:14" ht="12.75">
      <c r="A176" s="97"/>
      <c r="B176" s="98"/>
      <c r="C176" s="99"/>
      <c r="D176" s="97"/>
      <c r="E176" s="100"/>
      <c r="F176" s="97"/>
      <c r="G176" s="100"/>
      <c r="H176" s="97"/>
      <c r="I176" s="100"/>
      <c r="J176" s="97"/>
      <c r="K176" s="100"/>
      <c r="L176" s="97"/>
      <c r="M176" s="100"/>
      <c r="N176" s="97"/>
    </row>
    <row r="177" spans="1:14" ht="12.75">
      <c r="A177" s="97"/>
      <c r="B177" s="98"/>
      <c r="C177" s="99"/>
      <c r="D177" s="97"/>
      <c r="E177" s="100"/>
      <c r="F177" s="97"/>
      <c r="G177" s="100"/>
      <c r="H177" s="97"/>
      <c r="I177" s="100"/>
      <c r="J177" s="97"/>
      <c r="K177" s="100"/>
      <c r="L177" s="97"/>
      <c r="M177" s="100"/>
      <c r="N177" s="97"/>
    </row>
    <row r="178" spans="1:14" ht="12.75">
      <c r="A178" s="97"/>
      <c r="B178" s="98"/>
      <c r="C178" s="99"/>
      <c r="D178" s="97"/>
      <c r="E178" s="100"/>
      <c r="F178" s="97"/>
      <c r="G178" s="100"/>
      <c r="H178" s="97"/>
      <c r="I178" s="100"/>
      <c r="J178" s="97"/>
      <c r="K178" s="100"/>
      <c r="L178" s="97"/>
      <c r="M178" s="100"/>
      <c r="N178" s="97"/>
    </row>
    <row r="179" spans="1:14" ht="12.75">
      <c r="A179" s="97"/>
      <c r="B179" s="98"/>
      <c r="C179" s="99"/>
      <c r="D179" s="97"/>
      <c r="E179" s="100"/>
      <c r="F179" s="97"/>
      <c r="G179" s="100"/>
      <c r="H179" s="97"/>
      <c r="I179" s="100"/>
      <c r="J179" s="97"/>
      <c r="K179" s="100"/>
      <c r="L179" s="97"/>
      <c r="M179" s="100"/>
      <c r="N179" s="97"/>
    </row>
    <row r="180" spans="1:14" ht="12.75">
      <c r="A180" s="97"/>
      <c r="B180" s="98"/>
      <c r="C180" s="99"/>
      <c r="D180" s="97"/>
      <c r="E180" s="100"/>
      <c r="F180" s="97"/>
      <c r="G180" s="100"/>
      <c r="H180" s="97"/>
      <c r="I180" s="100"/>
      <c r="J180" s="97"/>
      <c r="K180" s="100"/>
      <c r="L180" s="97"/>
      <c r="M180" s="100"/>
      <c r="N180" s="97"/>
    </row>
    <row r="181" spans="1:14" ht="12.75">
      <c r="A181" s="97"/>
      <c r="B181" s="98"/>
      <c r="C181" s="99"/>
      <c r="D181" s="97"/>
      <c r="E181" s="100"/>
      <c r="F181" s="97"/>
      <c r="G181" s="100"/>
      <c r="H181" s="97"/>
      <c r="I181" s="100"/>
      <c r="J181" s="97"/>
      <c r="K181" s="100"/>
      <c r="L181" s="97"/>
      <c r="M181" s="100"/>
      <c r="N181" s="97"/>
    </row>
    <row r="182" spans="1:14" ht="12.75">
      <c r="A182" s="97"/>
      <c r="B182" s="98"/>
      <c r="C182" s="99"/>
      <c r="D182" s="97"/>
      <c r="E182" s="100"/>
      <c r="F182" s="97"/>
      <c r="G182" s="100"/>
      <c r="H182" s="97"/>
      <c r="I182" s="100"/>
      <c r="J182" s="97"/>
      <c r="K182" s="100"/>
      <c r="L182" s="97"/>
      <c r="M182" s="100"/>
      <c r="N182" s="97"/>
    </row>
    <row r="183" spans="1:14" ht="12.75">
      <c r="A183" s="97"/>
      <c r="B183" s="98"/>
      <c r="C183" s="99"/>
      <c r="D183" s="97"/>
      <c r="E183" s="100"/>
      <c r="F183" s="97"/>
      <c r="G183" s="100"/>
      <c r="H183" s="97"/>
      <c r="I183" s="100"/>
      <c r="J183" s="97"/>
      <c r="K183" s="100"/>
      <c r="L183" s="97"/>
      <c r="M183" s="100"/>
      <c r="N183" s="97"/>
    </row>
    <row r="184" spans="1:14" ht="12.75">
      <c r="A184" s="97"/>
      <c r="B184" s="98"/>
      <c r="C184" s="99"/>
      <c r="D184" s="97"/>
      <c r="E184" s="100"/>
      <c r="F184" s="97"/>
      <c r="G184" s="100"/>
      <c r="H184" s="97"/>
      <c r="I184" s="100"/>
      <c r="J184" s="97"/>
      <c r="K184" s="100"/>
      <c r="L184" s="97"/>
      <c r="M184" s="100"/>
      <c r="N184" s="97"/>
    </row>
    <row r="185" spans="1:14" ht="12.75">
      <c r="A185" s="97"/>
      <c r="B185" s="98"/>
      <c r="C185" s="99"/>
      <c r="D185" s="97"/>
      <c r="E185" s="100"/>
      <c r="F185" s="97"/>
      <c r="G185" s="100"/>
      <c r="H185" s="97"/>
      <c r="I185" s="100"/>
      <c r="J185" s="97"/>
      <c r="K185" s="100"/>
      <c r="L185" s="97"/>
      <c r="M185" s="100"/>
      <c r="N185" s="97"/>
    </row>
    <row r="186" spans="1:14" ht="12.75">
      <c r="A186" s="97"/>
      <c r="B186" s="98"/>
      <c r="C186" s="99"/>
      <c r="D186" s="97"/>
      <c r="E186" s="100"/>
      <c r="F186" s="97"/>
      <c r="G186" s="100"/>
      <c r="H186" s="97"/>
      <c r="I186" s="100"/>
      <c r="J186" s="97"/>
      <c r="K186" s="100"/>
      <c r="L186" s="97"/>
      <c r="M186" s="100"/>
      <c r="N186" s="97"/>
    </row>
    <row r="187" spans="1:14" ht="12.75">
      <c r="A187" s="97"/>
      <c r="B187" s="98"/>
      <c r="C187" s="99"/>
      <c r="D187" s="97"/>
      <c r="E187" s="100"/>
      <c r="F187" s="97"/>
      <c r="G187" s="100"/>
      <c r="H187" s="97"/>
      <c r="I187" s="100"/>
      <c r="J187" s="97"/>
      <c r="K187" s="100"/>
      <c r="L187" s="97"/>
      <c r="M187" s="100"/>
      <c r="N187" s="97"/>
    </row>
    <row r="188" spans="1:14" ht="12.75">
      <c r="A188" s="97"/>
      <c r="B188" s="98"/>
      <c r="C188" s="99"/>
      <c r="D188" s="97"/>
      <c r="E188" s="100"/>
      <c r="F188" s="97"/>
      <c r="G188" s="100"/>
      <c r="H188" s="97"/>
      <c r="I188" s="100"/>
      <c r="J188" s="97"/>
      <c r="K188" s="100"/>
      <c r="L188" s="97"/>
      <c r="M188" s="100"/>
      <c r="N188" s="97"/>
    </row>
    <row r="189" spans="1:14" ht="12.75">
      <c r="A189" s="97"/>
      <c r="B189" s="98"/>
      <c r="C189" s="99"/>
      <c r="D189" s="97"/>
      <c r="E189" s="100"/>
      <c r="F189" s="97"/>
      <c r="G189" s="100"/>
      <c r="H189" s="97"/>
      <c r="I189" s="100"/>
      <c r="J189" s="97"/>
      <c r="K189" s="100"/>
      <c r="L189" s="97"/>
      <c r="M189" s="100"/>
      <c r="N189" s="97"/>
    </row>
    <row r="190" spans="1:14" ht="12.75">
      <c r="A190" s="97"/>
      <c r="B190" s="98"/>
      <c r="C190" s="99"/>
      <c r="D190" s="97"/>
      <c r="E190" s="100"/>
      <c r="F190" s="97"/>
      <c r="G190" s="100"/>
      <c r="H190" s="97"/>
      <c r="I190" s="100"/>
      <c r="J190" s="97"/>
      <c r="K190" s="100"/>
      <c r="L190" s="97"/>
      <c r="M190" s="100"/>
      <c r="N190" s="97"/>
    </row>
    <row r="191" spans="1:14" ht="12.75">
      <c r="A191" s="97"/>
      <c r="B191" s="98"/>
      <c r="C191" s="99"/>
      <c r="D191" s="97"/>
      <c r="E191" s="100"/>
      <c r="F191" s="97"/>
      <c r="G191" s="100"/>
      <c r="H191" s="97"/>
      <c r="I191" s="100"/>
      <c r="J191" s="97"/>
      <c r="K191" s="100"/>
      <c r="L191" s="97"/>
      <c r="M191" s="100"/>
      <c r="N191" s="97"/>
    </row>
    <row r="192" spans="1:14" ht="12.75">
      <c r="A192" s="97"/>
      <c r="B192" s="98"/>
      <c r="C192" s="99"/>
      <c r="D192" s="97"/>
      <c r="E192" s="100"/>
      <c r="F192" s="97"/>
      <c r="G192" s="100"/>
      <c r="H192" s="97"/>
      <c r="I192" s="100"/>
      <c r="J192" s="97"/>
      <c r="K192" s="100"/>
      <c r="L192" s="97"/>
      <c r="M192" s="100"/>
      <c r="N192" s="97"/>
    </row>
    <row r="193" spans="1:14" ht="12.75">
      <c r="A193" s="97"/>
      <c r="B193" s="98"/>
      <c r="C193" s="99"/>
      <c r="D193" s="97"/>
      <c r="E193" s="100"/>
      <c r="F193" s="97"/>
      <c r="G193" s="100"/>
      <c r="H193" s="97"/>
      <c r="I193" s="100"/>
      <c r="J193" s="97"/>
      <c r="K193" s="100"/>
      <c r="L193" s="97"/>
      <c r="M193" s="100"/>
      <c r="N193" s="97"/>
    </row>
    <row r="194" spans="1:14" ht="12.75">
      <c r="A194" s="97"/>
      <c r="B194" s="98"/>
      <c r="C194" s="99"/>
      <c r="D194" s="97"/>
      <c r="E194" s="100"/>
      <c r="F194" s="97"/>
      <c r="G194" s="100"/>
      <c r="H194" s="97"/>
      <c r="I194" s="100"/>
      <c r="J194" s="97"/>
      <c r="K194" s="100"/>
      <c r="L194" s="97"/>
      <c r="M194" s="100"/>
      <c r="N194" s="97"/>
    </row>
    <row r="195" spans="1:14" ht="12.75">
      <c r="A195" s="97"/>
      <c r="B195" s="98"/>
      <c r="C195" s="99"/>
      <c r="D195" s="97"/>
      <c r="E195" s="100"/>
      <c r="F195" s="97"/>
      <c r="G195" s="100"/>
      <c r="H195" s="97"/>
      <c r="I195" s="100"/>
      <c r="J195" s="97"/>
      <c r="K195" s="100"/>
      <c r="L195" s="97"/>
      <c r="M195" s="100"/>
      <c r="N195" s="97"/>
    </row>
    <row r="196" spans="1:14" ht="12.75">
      <c r="A196" s="97"/>
      <c r="B196" s="98"/>
      <c r="C196" s="99"/>
      <c r="D196" s="97"/>
      <c r="E196" s="100"/>
      <c r="F196" s="97"/>
      <c r="G196" s="100"/>
      <c r="H196" s="97"/>
      <c r="I196" s="100"/>
      <c r="J196" s="97"/>
      <c r="K196" s="100"/>
      <c r="L196" s="97"/>
      <c r="M196" s="100"/>
      <c r="N196" s="97"/>
    </row>
    <row r="197" spans="1:14" ht="12.75">
      <c r="A197" s="97"/>
      <c r="B197" s="98"/>
      <c r="C197" s="99"/>
      <c r="D197" s="97"/>
      <c r="E197" s="100"/>
      <c r="F197" s="97"/>
      <c r="G197" s="100"/>
      <c r="H197" s="97"/>
      <c r="I197" s="100"/>
      <c r="J197" s="97"/>
      <c r="K197" s="100"/>
      <c r="L197" s="97"/>
      <c r="M197" s="100"/>
      <c r="N197" s="97"/>
    </row>
    <row r="198" spans="1:14" ht="12.75">
      <c r="A198" s="97"/>
      <c r="B198" s="98"/>
      <c r="C198" s="99"/>
      <c r="D198" s="97"/>
      <c r="E198" s="100"/>
      <c r="F198" s="97"/>
      <c r="G198" s="100"/>
      <c r="H198" s="97"/>
      <c r="I198" s="100"/>
      <c r="J198" s="97"/>
      <c r="K198" s="100"/>
      <c r="L198" s="97"/>
      <c r="M198" s="100"/>
      <c r="N198" s="97"/>
    </row>
    <row r="199" spans="1:14" ht="12.75">
      <c r="A199" s="97"/>
      <c r="B199" s="98"/>
      <c r="C199" s="99"/>
      <c r="D199" s="97"/>
      <c r="E199" s="100"/>
      <c r="F199" s="97"/>
      <c r="G199" s="100"/>
      <c r="H199" s="97"/>
      <c r="I199" s="100"/>
      <c r="J199" s="97"/>
      <c r="K199" s="100"/>
      <c r="L199" s="97"/>
      <c r="M199" s="100"/>
      <c r="N199" s="97"/>
    </row>
    <row r="200" spans="1:14" ht="12.75">
      <c r="A200" s="97"/>
      <c r="B200" s="98"/>
      <c r="C200" s="99"/>
      <c r="D200" s="97"/>
      <c r="E200" s="100"/>
      <c r="F200" s="97"/>
      <c r="G200" s="100"/>
      <c r="H200" s="97"/>
      <c r="I200" s="100"/>
      <c r="J200" s="97"/>
      <c r="K200" s="100"/>
      <c r="L200" s="97"/>
      <c r="M200" s="100"/>
      <c r="N200" s="97"/>
    </row>
    <row r="201" spans="1:14" ht="12.75">
      <c r="A201" s="97"/>
      <c r="B201" s="98"/>
      <c r="C201" s="99"/>
      <c r="D201" s="97"/>
      <c r="E201" s="100"/>
      <c r="F201" s="97"/>
      <c r="G201" s="100"/>
      <c r="H201" s="97"/>
      <c r="I201" s="100"/>
      <c r="J201" s="97"/>
      <c r="K201" s="100"/>
      <c r="L201" s="97"/>
      <c r="M201" s="100"/>
      <c r="N201" s="97"/>
    </row>
    <row r="202" spans="1:14" ht="12.75">
      <c r="A202" s="97"/>
      <c r="B202" s="98"/>
      <c r="C202" s="99"/>
      <c r="D202" s="97"/>
      <c r="E202" s="100"/>
      <c r="F202" s="97"/>
      <c r="G202" s="100"/>
      <c r="H202" s="97"/>
      <c r="I202" s="100"/>
      <c r="J202" s="97"/>
      <c r="K202" s="100"/>
      <c r="L202" s="97"/>
      <c r="M202" s="100"/>
      <c r="N202" s="97"/>
    </row>
    <row r="203" spans="1:14" ht="12.75">
      <c r="A203" s="97"/>
      <c r="B203" s="98"/>
      <c r="C203" s="99"/>
      <c r="D203" s="97"/>
      <c r="E203" s="100"/>
      <c r="F203" s="97"/>
      <c r="G203" s="100"/>
      <c r="H203" s="97"/>
      <c r="I203" s="100"/>
      <c r="J203" s="97"/>
      <c r="K203" s="100"/>
      <c r="L203" s="97"/>
      <c r="M203" s="100"/>
      <c r="N203" s="97"/>
    </row>
    <row r="204" spans="1:14" ht="12.75">
      <c r="A204" s="97"/>
      <c r="B204" s="98"/>
      <c r="C204" s="99"/>
      <c r="D204" s="97"/>
      <c r="E204" s="100"/>
      <c r="F204" s="97"/>
      <c r="G204" s="100"/>
      <c r="H204" s="97"/>
      <c r="I204" s="100"/>
      <c r="J204" s="97"/>
      <c r="K204" s="100"/>
      <c r="L204" s="97"/>
      <c r="M204" s="100"/>
      <c r="N204" s="97"/>
    </row>
    <row r="205" spans="1:14" ht="12.75">
      <c r="A205" s="97"/>
      <c r="B205" s="98"/>
      <c r="C205" s="99"/>
      <c r="D205" s="97"/>
      <c r="E205" s="100"/>
      <c r="F205" s="97"/>
      <c r="G205" s="100"/>
      <c r="H205" s="97"/>
      <c r="I205" s="100"/>
      <c r="J205" s="97"/>
      <c r="K205" s="100"/>
      <c r="L205" s="97"/>
      <c r="M205" s="100"/>
      <c r="N205" s="97"/>
    </row>
    <row r="206" spans="1:14" ht="12.75">
      <c r="A206" s="97"/>
      <c r="B206" s="98"/>
      <c r="C206" s="99"/>
      <c r="D206" s="97"/>
      <c r="E206" s="100"/>
      <c r="F206" s="97"/>
      <c r="G206" s="100"/>
      <c r="H206" s="97"/>
      <c r="I206" s="100"/>
      <c r="J206" s="97"/>
      <c r="K206" s="100"/>
      <c r="L206" s="97"/>
      <c r="M206" s="100"/>
      <c r="N206" s="97"/>
    </row>
    <row r="207" spans="1:14" ht="12.75">
      <c r="A207" s="97"/>
      <c r="B207" s="98"/>
      <c r="C207" s="99"/>
      <c r="D207" s="97"/>
      <c r="E207" s="100"/>
      <c r="F207" s="97"/>
      <c r="G207" s="100"/>
      <c r="H207" s="97"/>
      <c r="I207" s="100"/>
      <c r="J207" s="97"/>
      <c r="K207" s="100"/>
      <c r="L207" s="97"/>
      <c r="M207" s="100"/>
      <c r="N207" s="97"/>
    </row>
    <row r="208" spans="1:14" ht="12.75">
      <c r="A208" s="97"/>
      <c r="B208" s="98"/>
      <c r="C208" s="99"/>
      <c r="D208" s="97"/>
      <c r="E208" s="100"/>
      <c r="F208" s="97"/>
      <c r="G208" s="100"/>
      <c r="H208" s="97"/>
      <c r="I208" s="100"/>
      <c r="J208" s="97"/>
      <c r="K208" s="100"/>
      <c r="L208" s="97"/>
      <c r="M208" s="100"/>
      <c r="N208" s="97"/>
    </row>
    <row r="209" spans="1:14" ht="12.75">
      <c r="A209" s="97"/>
      <c r="B209" s="98"/>
      <c r="C209" s="99"/>
      <c r="D209" s="97"/>
      <c r="E209" s="100"/>
      <c r="F209" s="97"/>
      <c r="G209" s="100"/>
      <c r="H209" s="97"/>
      <c r="I209" s="100"/>
      <c r="J209" s="97"/>
      <c r="K209" s="100"/>
      <c r="L209" s="97"/>
      <c r="M209" s="100"/>
      <c r="N209" s="97"/>
    </row>
    <row r="210" spans="1:14" ht="12.75">
      <c r="A210" s="97"/>
      <c r="B210" s="98"/>
      <c r="C210" s="99"/>
      <c r="D210" s="97"/>
      <c r="E210" s="100"/>
      <c r="F210" s="97"/>
      <c r="G210" s="100"/>
      <c r="H210" s="97"/>
      <c r="I210" s="100"/>
      <c r="J210" s="97"/>
      <c r="K210" s="100"/>
      <c r="L210" s="97"/>
      <c r="M210" s="100"/>
      <c r="N210" s="97"/>
    </row>
    <row r="211" spans="1:14" ht="12.75">
      <c r="A211" s="97"/>
      <c r="B211" s="98"/>
      <c r="C211" s="99"/>
      <c r="D211" s="97"/>
      <c r="E211" s="100"/>
      <c r="F211" s="97"/>
      <c r="G211" s="100"/>
      <c r="H211" s="97"/>
      <c r="I211" s="100"/>
      <c r="J211" s="97"/>
      <c r="K211" s="100"/>
      <c r="L211" s="97"/>
      <c r="M211" s="100"/>
      <c r="N211" s="97"/>
    </row>
    <row r="212" spans="1:14" ht="12.75">
      <c r="A212" s="97"/>
      <c r="B212" s="98"/>
      <c r="C212" s="99"/>
      <c r="D212" s="97"/>
      <c r="E212" s="100"/>
      <c r="F212" s="97"/>
      <c r="G212" s="100"/>
      <c r="H212" s="97"/>
      <c r="I212" s="100"/>
      <c r="J212" s="97"/>
      <c r="K212" s="100"/>
      <c r="L212" s="97"/>
      <c r="M212" s="100"/>
      <c r="N212" s="97"/>
    </row>
    <row r="213" spans="1:14" ht="12.75">
      <c r="A213" s="97"/>
      <c r="B213" s="98"/>
      <c r="C213" s="99"/>
      <c r="D213" s="97"/>
      <c r="E213" s="100"/>
      <c r="F213" s="97"/>
      <c r="G213" s="100"/>
      <c r="H213" s="97"/>
      <c r="I213" s="100"/>
      <c r="J213" s="97"/>
      <c r="K213" s="100"/>
      <c r="L213" s="97"/>
      <c r="M213" s="100"/>
      <c r="N213" s="97"/>
    </row>
    <row r="214" spans="1:14" ht="12.75">
      <c r="A214" s="97"/>
      <c r="B214" s="98"/>
      <c r="C214" s="99"/>
      <c r="D214" s="97"/>
      <c r="E214" s="100"/>
      <c r="F214" s="97"/>
      <c r="G214" s="100"/>
      <c r="H214" s="97"/>
      <c r="I214" s="100"/>
      <c r="J214" s="97"/>
      <c r="K214" s="100"/>
      <c r="L214" s="97"/>
      <c r="M214" s="100"/>
      <c r="N214" s="97"/>
    </row>
    <row r="215" spans="1:14" ht="12.75">
      <c r="A215" s="97"/>
      <c r="B215" s="98"/>
      <c r="C215" s="99"/>
      <c r="D215" s="97"/>
      <c r="E215" s="100"/>
      <c r="F215" s="97"/>
      <c r="G215" s="100"/>
      <c r="H215" s="97"/>
      <c r="I215" s="100"/>
      <c r="J215" s="97"/>
      <c r="K215" s="100"/>
      <c r="L215" s="97"/>
      <c r="M215" s="100"/>
      <c r="N215" s="97"/>
    </row>
    <row r="216" spans="1:14" ht="12.75">
      <c r="A216" s="97"/>
      <c r="B216" s="98"/>
      <c r="C216" s="99"/>
      <c r="D216" s="97"/>
      <c r="E216" s="100"/>
      <c r="F216" s="97"/>
      <c r="G216" s="100"/>
      <c r="H216" s="97"/>
      <c r="I216" s="100"/>
      <c r="J216" s="97"/>
      <c r="K216" s="100"/>
      <c r="L216" s="97"/>
      <c r="M216" s="100"/>
      <c r="N216" s="97"/>
    </row>
    <row r="217" spans="1:14" ht="12.75">
      <c r="A217" s="97"/>
      <c r="B217" s="98"/>
      <c r="C217" s="99"/>
      <c r="D217" s="97"/>
      <c r="E217" s="100"/>
      <c r="F217" s="97"/>
      <c r="G217" s="100"/>
      <c r="H217" s="97"/>
      <c r="I217" s="100"/>
      <c r="J217" s="97"/>
      <c r="K217" s="100"/>
      <c r="L217" s="97"/>
      <c r="M217" s="100"/>
      <c r="N217" s="97"/>
    </row>
    <row r="218" spans="1:14" ht="12.75">
      <c r="A218" s="97"/>
      <c r="B218" s="98"/>
      <c r="C218" s="99"/>
      <c r="D218" s="97"/>
      <c r="E218" s="100"/>
      <c r="F218" s="97"/>
      <c r="G218" s="100"/>
      <c r="H218" s="97"/>
      <c r="I218" s="100"/>
      <c r="J218" s="97"/>
      <c r="K218" s="100"/>
      <c r="L218" s="97"/>
      <c r="M218" s="100"/>
      <c r="N218" s="97"/>
    </row>
    <row r="219" spans="1:14" ht="12.75">
      <c r="A219" s="97"/>
      <c r="B219" s="98"/>
      <c r="C219" s="99"/>
      <c r="D219" s="97"/>
      <c r="E219" s="100"/>
      <c r="F219" s="97"/>
      <c r="G219" s="100"/>
      <c r="H219" s="97"/>
      <c r="I219" s="100"/>
      <c r="J219" s="97"/>
      <c r="K219" s="100"/>
      <c r="L219" s="97"/>
      <c r="M219" s="100"/>
      <c r="N219" s="97"/>
    </row>
    <row r="220" spans="1:14" ht="12.75">
      <c r="A220" s="97"/>
      <c r="B220" s="98"/>
      <c r="C220" s="99"/>
      <c r="D220" s="97"/>
      <c r="E220" s="100"/>
      <c r="F220" s="97"/>
      <c r="G220" s="100"/>
      <c r="H220" s="97"/>
      <c r="I220" s="100"/>
      <c r="J220" s="97"/>
      <c r="K220" s="100"/>
      <c r="L220" s="97"/>
      <c r="M220" s="100"/>
      <c r="N220" s="97"/>
    </row>
    <row r="221" spans="1:14" ht="12.75">
      <c r="A221" s="97"/>
      <c r="B221" s="98"/>
      <c r="C221" s="99"/>
      <c r="D221" s="97"/>
      <c r="E221" s="100"/>
      <c r="F221" s="97"/>
      <c r="G221" s="100"/>
      <c r="H221" s="97"/>
      <c r="I221" s="100"/>
      <c r="J221" s="97"/>
      <c r="K221" s="100"/>
      <c r="L221" s="97"/>
      <c r="M221" s="100"/>
      <c r="N221" s="97"/>
    </row>
    <row r="222" spans="1:14" ht="12.75">
      <c r="A222" s="97"/>
      <c r="B222" s="98"/>
      <c r="C222" s="99"/>
      <c r="D222" s="97"/>
      <c r="E222" s="100"/>
      <c r="F222" s="97"/>
      <c r="G222" s="100"/>
      <c r="H222" s="97"/>
      <c r="I222" s="100"/>
      <c r="J222" s="97"/>
      <c r="K222" s="100"/>
      <c r="L222" s="97"/>
      <c r="M222" s="100"/>
      <c r="N222" s="97"/>
    </row>
    <row r="223" spans="1:14" ht="12.75">
      <c r="A223" s="97"/>
      <c r="B223" s="98"/>
      <c r="C223" s="99"/>
      <c r="D223" s="97"/>
      <c r="E223" s="100"/>
      <c r="F223" s="97"/>
      <c r="G223" s="100"/>
      <c r="H223" s="97"/>
      <c r="I223" s="100"/>
      <c r="J223" s="97"/>
      <c r="K223" s="100"/>
      <c r="L223" s="97"/>
      <c r="M223" s="100"/>
      <c r="N223" s="97"/>
    </row>
    <row r="224" spans="1:14" ht="12.75">
      <c r="A224" s="97"/>
      <c r="B224" s="98"/>
      <c r="C224" s="99"/>
      <c r="D224" s="97"/>
      <c r="E224" s="100"/>
      <c r="F224" s="97"/>
      <c r="G224" s="100"/>
      <c r="H224" s="97"/>
      <c r="I224" s="100"/>
      <c r="J224" s="97"/>
      <c r="K224" s="100"/>
      <c r="L224" s="97"/>
      <c r="M224" s="100"/>
      <c r="N224" s="97"/>
    </row>
    <row r="225" spans="1:14" ht="12.75">
      <c r="A225" s="97"/>
      <c r="B225" s="98"/>
      <c r="C225" s="99"/>
      <c r="D225" s="97"/>
      <c r="E225" s="100"/>
      <c r="F225" s="97"/>
      <c r="G225" s="100"/>
      <c r="H225" s="97"/>
      <c r="I225" s="100"/>
      <c r="J225" s="97"/>
      <c r="K225" s="100"/>
      <c r="L225" s="97"/>
      <c r="M225" s="100"/>
      <c r="N225" s="97"/>
    </row>
    <row r="226" spans="1:14" ht="12.75">
      <c r="A226" s="97"/>
      <c r="B226" s="98"/>
      <c r="C226" s="99"/>
      <c r="D226" s="97"/>
      <c r="E226" s="100"/>
      <c r="F226" s="97"/>
      <c r="G226" s="100"/>
      <c r="H226" s="97"/>
      <c r="I226" s="100"/>
      <c r="J226" s="97"/>
      <c r="K226" s="100"/>
      <c r="L226" s="97"/>
      <c r="M226" s="100"/>
      <c r="N226" s="97"/>
    </row>
    <row r="227" spans="1:14" ht="12.75">
      <c r="A227" s="97"/>
      <c r="B227" s="98"/>
      <c r="C227" s="99"/>
      <c r="D227" s="97"/>
      <c r="E227" s="100"/>
      <c r="F227" s="97"/>
      <c r="G227" s="100"/>
      <c r="H227" s="97"/>
      <c r="I227" s="100"/>
      <c r="J227" s="97"/>
      <c r="K227" s="100"/>
      <c r="L227" s="97"/>
      <c r="M227" s="100"/>
      <c r="N227" s="97"/>
    </row>
    <row r="228" spans="1:14" ht="12.75">
      <c r="A228" s="97"/>
      <c r="B228" s="98"/>
      <c r="C228" s="99"/>
      <c r="D228" s="97"/>
      <c r="E228" s="100"/>
      <c r="F228" s="97"/>
      <c r="G228" s="100"/>
      <c r="H228" s="97"/>
      <c r="I228" s="100"/>
      <c r="J228" s="97"/>
      <c r="K228" s="100"/>
      <c r="L228" s="97"/>
      <c r="M228" s="100"/>
      <c r="N228" s="97"/>
    </row>
    <row r="229" spans="1:14" ht="12.75">
      <c r="A229" s="97"/>
      <c r="B229" s="98"/>
      <c r="C229" s="99"/>
      <c r="D229" s="97"/>
      <c r="E229" s="100"/>
      <c r="F229" s="97"/>
      <c r="G229" s="100"/>
      <c r="H229" s="97"/>
      <c r="I229" s="100"/>
      <c r="J229" s="97"/>
      <c r="K229" s="100"/>
      <c r="L229" s="97"/>
      <c r="M229" s="100"/>
      <c r="N229" s="97"/>
    </row>
    <row r="230" spans="1:14" ht="12.75">
      <c r="A230" s="97"/>
      <c r="B230" s="98"/>
      <c r="C230" s="99"/>
      <c r="D230" s="97"/>
      <c r="E230" s="100"/>
      <c r="F230" s="97"/>
      <c r="G230" s="100"/>
      <c r="H230" s="97"/>
      <c r="I230" s="100"/>
      <c r="J230" s="97"/>
      <c r="K230" s="100"/>
      <c r="L230" s="97"/>
      <c r="M230" s="100"/>
      <c r="N230" s="97"/>
    </row>
    <row r="231" spans="1:14" ht="12.75">
      <c r="A231" s="97"/>
      <c r="B231" s="98"/>
      <c r="C231" s="99"/>
      <c r="D231" s="97"/>
      <c r="E231" s="100"/>
      <c r="F231" s="97"/>
      <c r="G231" s="100"/>
      <c r="H231" s="97"/>
      <c r="I231" s="100"/>
      <c r="J231" s="97"/>
      <c r="K231" s="100"/>
      <c r="L231" s="97"/>
      <c r="M231" s="100"/>
      <c r="N231" s="97"/>
    </row>
    <row r="232" spans="1:14" ht="12.75">
      <c r="A232" s="97"/>
      <c r="B232" s="98"/>
      <c r="C232" s="99"/>
      <c r="D232" s="97"/>
      <c r="E232" s="100"/>
      <c r="F232" s="97"/>
      <c r="G232" s="100"/>
      <c r="H232" s="97"/>
      <c r="I232" s="100"/>
      <c r="J232" s="97"/>
      <c r="K232" s="100"/>
      <c r="L232" s="97"/>
      <c r="M232" s="100"/>
      <c r="N232" s="97"/>
    </row>
    <row r="233" spans="1:14" ht="12.75">
      <c r="A233" s="97"/>
      <c r="B233" s="98"/>
      <c r="C233" s="99"/>
      <c r="D233" s="97"/>
      <c r="E233" s="100"/>
      <c r="F233" s="97"/>
      <c r="G233" s="100"/>
      <c r="H233" s="97"/>
      <c r="I233" s="100"/>
      <c r="J233" s="97"/>
      <c r="K233" s="100"/>
      <c r="L233" s="97"/>
      <c r="M233" s="100"/>
      <c r="N233" s="97"/>
    </row>
    <row r="234" spans="1:14" ht="12.75">
      <c r="A234" s="97"/>
      <c r="B234" s="98"/>
      <c r="C234" s="99"/>
      <c r="D234" s="97"/>
      <c r="E234" s="100"/>
      <c r="F234" s="97"/>
      <c r="G234" s="100"/>
      <c r="H234" s="97"/>
      <c r="I234" s="100"/>
      <c r="J234" s="97"/>
      <c r="K234" s="100"/>
      <c r="L234" s="97"/>
      <c r="M234" s="100"/>
      <c r="N234" s="97"/>
    </row>
    <row r="235" spans="1:14" ht="12.75">
      <c r="A235" s="97"/>
      <c r="B235" s="98"/>
      <c r="C235" s="99"/>
      <c r="D235" s="97"/>
      <c r="E235" s="100"/>
      <c r="F235" s="97"/>
      <c r="G235" s="100"/>
      <c r="H235" s="97"/>
      <c r="I235" s="100"/>
      <c r="J235" s="97"/>
      <c r="K235" s="100"/>
      <c r="L235" s="97"/>
      <c r="M235" s="100"/>
      <c r="N235" s="97"/>
    </row>
    <row r="236" spans="1:14" ht="12.75">
      <c r="A236" s="97"/>
      <c r="B236" s="98"/>
      <c r="C236" s="99"/>
      <c r="D236" s="97"/>
      <c r="E236" s="100"/>
      <c r="F236" s="97"/>
      <c r="G236" s="100"/>
      <c r="H236" s="97"/>
      <c r="I236" s="100"/>
      <c r="J236" s="97"/>
      <c r="K236" s="100"/>
      <c r="L236" s="97"/>
      <c r="M236" s="100"/>
      <c r="N236" s="97"/>
    </row>
    <row r="237" spans="1:14" ht="12.75">
      <c r="A237" s="97"/>
      <c r="B237" s="98"/>
      <c r="C237" s="99"/>
      <c r="D237" s="97"/>
      <c r="E237" s="100"/>
      <c r="F237" s="97"/>
      <c r="G237" s="100"/>
      <c r="H237" s="97"/>
      <c r="I237" s="100"/>
      <c r="J237" s="97"/>
      <c r="K237" s="100"/>
      <c r="L237" s="97"/>
      <c r="M237" s="100"/>
      <c r="N237" s="97"/>
    </row>
    <row r="238" spans="1:14" ht="12.75">
      <c r="A238" s="97"/>
      <c r="B238" s="98"/>
      <c r="C238" s="99"/>
      <c r="D238" s="97"/>
      <c r="E238" s="100"/>
      <c r="F238" s="97"/>
      <c r="G238" s="100"/>
      <c r="H238" s="97"/>
      <c r="I238" s="100"/>
      <c r="J238" s="97"/>
      <c r="K238" s="100"/>
      <c r="L238" s="97"/>
      <c r="M238" s="100"/>
      <c r="N238" s="97"/>
    </row>
    <row r="239" spans="1:14" ht="12.75">
      <c r="A239" s="97"/>
      <c r="B239" s="98"/>
      <c r="C239" s="99"/>
      <c r="D239" s="97"/>
      <c r="E239" s="100"/>
      <c r="F239" s="97"/>
      <c r="G239" s="100"/>
      <c r="H239" s="97"/>
      <c r="I239" s="100"/>
      <c r="J239" s="97"/>
      <c r="K239" s="100"/>
      <c r="L239" s="97"/>
      <c r="M239" s="100"/>
      <c r="N239" s="97"/>
    </row>
    <row r="240" spans="1:14" ht="12.75">
      <c r="A240" s="97"/>
      <c r="B240" s="98"/>
      <c r="C240" s="99"/>
      <c r="D240" s="97"/>
      <c r="E240" s="100"/>
      <c r="F240" s="97"/>
      <c r="G240" s="100"/>
      <c r="H240" s="97"/>
      <c r="I240" s="100"/>
      <c r="J240" s="97"/>
      <c r="K240" s="100"/>
      <c r="L240" s="97"/>
      <c r="M240" s="100"/>
      <c r="N240" s="97"/>
    </row>
    <row r="241" spans="1:14" ht="12.75">
      <c r="A241" s="97"/>
      <c r="B241" s="98"/>
      <c r="C241" s="99"/>
      <c r="D241" s="97"/>
      <c r="E241" s="100"/>
      <c r="F241" s="97"/>
      <c r="G241" s="100"/>
      <c r="H241" s="97"/>
      <c r="I241" s="100"/>
      <c r="J241" s="97"/>
      <c r="K241" s="100"/>
      <c r="L241" s="97"/>
      <c r="M241" s="100"/>
      <c r="N241" s="97"/>
    </row>
    <row r="242" spans="1:14" ht="12.75">
      <c r="A242" s="97"/>
      <c r="B242" s="98"/>
      <c r="C242" s="99"/>
      <c r="D242" s="97"/>
      <c r="E242" s="100"/>
      <c r="F242" s="97"/>
      <c r="G242" s="100"/>
      <c r="H242" s="97"/>
      <c r="I242" s="100"/>
      <c r="J242" s="97"/>
      <c r="K242" s="100"/>
      <c r="L242" s="97"/>
      <c r="M242" s="100"/>
      <c r="N242" s="97"/>
    </row>
    <row r="243" spans="1:14" ht="12.75">
      <c r="A243" s="97"/>
      <c r="B243" s="98"/>
      <c r="C243" s="99"/>
      <c r="D243" s="97"/>
      <c r="E243" s="100"/>
      <c r="F243" s="97"/>
      <c r="G243" s="100"/>
      <c r="H243" s="97"/>
      <c r="I243" s="100"/>
      <c r="J243" s="97"/>
      <c r="K243" s="100"/>
      <c r="L243" s="97"/>
      <c r="M243" s="100"/>
      <c r="N243" s="97"/>
    </row>
    <row r="244" spans="1:14" ht="12.75">
      <c r="A244" s="97"/>
      <c r="B244" s="98"/>
      <c r="C244" s="99"/>
      <c r="D244" s="97"/>
      <c r="E244" s="100"/>
      <c r="F244" s="97"/>
      <c r="G244" s="100"/>
      <c r="H244" s="97"/>
      <c r="I244" s="100"/>
      <c r="J244" s="97"/>
      <c r="K244" s="100"/>
      <c r="L244" s="97"/>
      <c r="M244" s="100"/>
      <c r="N244" s="97"/>
    </row>
    <row r="245" spans="1:14" ht="12.75">
      <c r="A245" s="97"/>
      <c r="B245" s="98"/>
      <c r="C245" s="99"/>
      <c r="D245" s="97"/>
      <c r="E245" s="100"/>
      <c r="F245" s="97"/>
      <c r="G245" s="100"/>
      <c r="H245" s="97"/>
      <c r="I245" s="100"/>
      <c r="J245" s="97"/>
      <c r="K245" s="100"/>
      <c r="L245" s="97"/>
      <c r="M245" s="100"/>
      <c r="N245" s="97"/>
    </row>
    <row r="246" spans="1:14" ht="12.75">
      <c r="A246" s="97"/>
      <c r="B246" s="98"/>
      <c r="C246" s="99"/>
      <c r="D246" s="97"/>
      <c r="E246" s="100"/>
      <c r="F246" s="97"/>
      <c r="G246" s="100"/>
      <c r="H246" s="97"/>
      <c r="I246" s="100"/>
      <c r="J246" s="97"/>
      <c r="K246" s="100"/>
      <c r="L246" s="97"/>
      <c r="M246" s="100"/>
      <c r="N246" s="97"/>
    </row>
    <row r="247" spans="1:14" ht="12.75">
      <c r="A247" s="97"/>
      <c r="B247" s="98"/>
      <c r="C247" s="99"/>
      <c r="D247" s="97"/>
      <c r="E247" s="100"/>
      <c r="F247" s="97"/>
      <c r="G247" s="100"/>
      <c r="H247" s="97"/>
      <c r="I247" s="100"/>
      <c r="J247" s="97"/>
      <c r="K247" s="100"/>
      <c r="L247" s="97"/>
      <c r="M247" s="100"/>
      <c r="N247" s="97"/>
    </row>
    <row r="248" spans="1:14" ht="12.75">
      <c r="A248" s="97"/>
      <c r="B248" s="98"/>
      <c r="C248" s="99"/>
      <c r="D248" s="97"/>
      <c r="E248" s="100"/>
      <c r="F248" s="97"/>
      <c r="G248" s="100"/>
      <c r="H248" s="97"/>
      <c r="I248" s="100"/>
      <c r="J248" s="97"/>
      <c r="K248" s="100"/>
      <c r="L248" s="97"/>
      <c r="M248" s="100"/>
      <c r="N248" s="97"/>
    </row>
    <row r="249" spans="1:14" ht="12.75">
      <c r="A249" s="97"/>
      <c r="B249" s="98"/>
      <c r="C249" s="99"/>
      <c r="D249" s="97"/>
      <c r="E249" s="100"/>
      <c r="F249" s="97"/>
      <c r="G249" s="100"/>
      <c r="H249" s="97"/>
      <c r="I249" s="100"/>
      <c r="J249" s="97"/>
      <c r="K249" s="100"/>
      <c r="L249" s="97"/>
      <c r="M249" s="100"/>
      <c r="N249" s="97"/>
    </row>
    <row r="250" spans="1:14" ht="12.75">
      <c r="A250" s="97"/>
      <c r="B250" s="98"/>
      <c r="C250" s="99"/>
      <c r="D250" s="97"/>
      <c r="E250" s="100"/>
      <c r="F250" s="97"/>
      <c r="G250" s="100"/>
      <c r="H250" s="97"/>
      <c r="I250" s="100"/>
      <c r="J250" s="97"/>
      <c r="K250" s="100"/>
      <c r="L250" s="97"/>
      <c r="M250" s="100"/>
      <c r="N250" s="97"/>
    </row>
    <row r="251" spans="1:14" ht="12.75">
      <c r="A251" s="97"/>
      <c r="B251" s="98"/>
      <c r="C251" s="99"/>
      <c r="D251" s="97"/>
      <c r="E251" s="100"/>
      <c r="F251" s="97"/>
      <c r="G251" s="100"/>
      <c r="H251" s="97"/>
      <c r="I251" s="100"/>
      <c r="J251" s="97"/>
      <c r="K251" s="100"/>
      <c r="L251" s="97"/>
      <c r="M251" s="100"/>
      <c r="N251" s="97"/>
    </row>
    <row r="252" spans="1:14" ht="12.75">
      <c r="A252" s="97"/>
      <c r="B252" s="98"/>
      <c r="C252" s="99"/>
      <c r="D252" s="97"/>
      <c r="E252" s="100"/>
      <c r="F252" s="97"/>
      <c r="G252" s="100"/>
      <c r="H252" s="97"/>
      <c r="I252" s="100"/>
      <c r="J252" s="97"/>
      <c r="K252" s="100"/>
      <c r="L252" s="97"/>
      <c r="M252" s="100"/>
      <c r="N252" s="97"/>
    </row>
    <row r="253" spans="1:14" ht="12.75">
      <c r="A253" s="97"/>
      <c r="B253" s="98"/>
      <c r="C253" s="99"/>
      <c r="D253" s="97"/>
      <c r="E253" s="100"/>
      <c r="F253" s="97"/>
      <c r="G253" s="100"/>
      <c r="H253" s="97"/>
      <c r="I253" s="100"/>
      <c r="J253" s="97"/>
      <c r="K253" s="100"/>
      <c r="L253" s="97"/>
      <c r="M253" s="100"/>
      <c r="N253" s="97"/>
    </row>
    <row r="254" spans="1:14" ht="12.75">
      <c r="A254" s="97"/>
      <c r="B254" s="98"/>
      <c r="C254" s="99"/>
      <c r="D254" s="97"/>
      <c r="E254" s="100"/>
      <c r="F254" s="97"/>
      <c r="G254" s="100"/>
      <c r="H254" s="97"/>
      <c r="I254" s="100"/>
      <c r="J254" s="97"/>
      <c r="K254" s="100"/>
      <c r="L254" s="97"/>
      <c r="M254" s="100"/>
      <c r="N254" s="97"/>
    </row>
    <row r="255" spans="1:14" ht="12.75">
      <c r="A255" s="97"/>
      <c r="B255" s="98"/>
      <c r="C255" s="99"/>
      <c r="D255" s="97"/>
      <c r="E255" s="100"/>
      <c r="F255" s="97"/>
      <c r="G255" s="100"/>
      <c r="H255" s="97"/>
      <c r="I255" s="100"/>
      <c r="J255" s="97"/>
      <c r="K255" s="100"/>
      <c r="L255" s="97"/>
      <c r="M255" s="100"/>
      <c r="N255" s="97"/>
    </row>
    <row r="256" spans="1:14" ht="12.75">
      <c r="A256" s="97"/>
      <c r="B256" s="98"/>
      <c r="C256" s="99"/>
      <c r="D256" s="97"/>
      <c r="E256" s="100"/>
      <c r="F256" s="97"/>
      <c r="G256" s="100"/>
      <c r="H256" s="97"/>
      <c r="I256" s="100"/>
      <c r="J256" s="97"/>
      <c r="K256" s="100"/>
      <c r="L256" s="97"/>
      <c r="M256" s="100"/>
      <c r="N256" s="97"/>
    </row>
    <row r="257" spans="1:14" ht="12.75">
      <c r="A257" s="97"/>
      <c r="B257" s="98"/>
      <c r="C257" s="99"/>
      <c r="D257" s="97"/>
      <c r="E257" s="100"/>
      <c r="F257" s="97"/>
      <c r="G257" s="100"/>
      <c r="H257" s="97"/>
      <c r="I257" s="100"/>
      <c r="J257" s="97"/>
      <c r="K257" s="100"/>
      <c r="L257" s="97"/>
      <c r="M257" s="100"/>
      <c r="N257" s="97"/>
    </row>
    <row r="258" spans="1:14" ht="12.75">
      <c r="A258" s="97"/>
      <c r="B258" s="98"/>
      <c r="C258" s="99"/>
      <c r="D258" s="97"/>
      <c r="E258" s="100"/>
      <c r="F258" s="97"/>
      <c r="G258" s="100"/>
      <c r="H258" s="97"/>
      <c r="I258" s="100"/>
      <c r="J258" s="97"/>
      <c r="K258" s="100"/>
      <c r="L258" s="97"/>
      <c r="M258" s="100"/>
      <c r="N258" s="97"/>
    </row>
    <row r="259" spans="1:14" ht="12.75">
      <c r="A259" s="97"/>
      <c r="B259" s="98"/>
      <c r="C259" s="99"/>
      <c r="D259" s="97"/>
      <c r="E259" s="100"/>
      <c r="F259" s="97"/>
      <c r="G259" s="100"/>
      <c r="H259" s="97"/>
      <c r="I259" s="100"/>
      <c r="J259" s="97"/>
      <c r="K259" s="100"/>
      <c r="L259" s="97"/>
      <c r="M259" s="100"/>
      <c r="N259" s="97"/>
    </row>
    <row r="260" spans="1:14" ht="12.75">
      <c r="A260" s="97"/>
      <c r="B260" s="98"/>
      <c r="C260" s="99"/>
      <c r="D260" s="97"/>
      <c r="E260" s="100"/>
      <c r="F260" s="97"/>
      <c r="G260" s="100"/>
      <c r="H260" s="97"/>
      <c r="I260" s="100"/>
      <c r="J260" s="97"/>
      <c r="K260" s="100"/>
      <c r="L260" s="97"/>
      <c r="M260" s="100"/>
      <c r="N260" s="97"/>
    </row>
    <row r="261" spans="1:14" ht="12.75">
      <c r="A261" s="97"/>
      <c r="B261" s="98"/>
      <c r="C261" s="99"/>
      <c r="D261" s="97"/>
      <c r="E261" s="100"/>
      <c r="F261" s="97"/>
      <c r="G261" s="100"/>
      <c r="H261" s="97"/>
      <c r="I261" s="100"/>
      <c r="J261" s="97"/>
      <c r="K261" s="100"/>
      <c r="L261" s="97"/>
      <c r="M261" s="100"/>
      <c r="N261" s="97"/>
    </row>
    <row r="262" spans="1:14" ht="12.75">
      <c r="A262" s="97"/>
      <c r="B262" s="98"/>
      <c r="C262" s="99"/>
      <c r="D262" s="97"/>
      <c r="E262" s="100"/>
      <c r="F262" s="97"/>
      <c r="G262" s="100"/>
      <c r="H262" s="97"/>
      <c r="I262" s="100"/>
      <c r="J262" s="97"/>
      <c r="K262" s="100"/>
      <c r="L262" s="97"/>
      <c r="M262" s="100"/>
      <c r="N262" s="97"/>
    </row>
    <row r="263" spans="1:14" ht="12.75">
      <c r="A263" s="97"/>
      <c r="B263" s="98"/>
      <c r="C263" s="99"/>
      <c r="D263" s="97"/>
      <c r="E263" s="100"/>
      <c r="F263" s="97"/>
      <c r="G263" s="100"/>
      <c r="H263" s="97"/>
      <c r="I263" s="100"/>
      <c r="J263" s="97"/>
      <c r="K263" s="100"/>
      <c r="L263" s="97"/>
      <c r="M263" s="100"/>
      <c r="N263" s="97"/>
    </row>
    <row r="264" spans="1:14" ht="12.75">
      <c r="A264" s="97"/>
      <c r="B264" s="98"/>
      <c r="C264" s="99"/>
      <c r="D264" s="97"/>
      <c r="E264" s="100"/>
      <c r="F264" s="97"/>
      <c r="G264" s="100"/>
      <c r="H264" s="97"/>
      <c r="I264" s="100"/>
      <c r="J264" s="97"/>
      <c r="K264" s="100"/>
      <c r="L264" s="97"/>
      <c r="M264" s="100"/>
      <c r="N264" s="97"/>
    </row>
    <row r="265" spans="1:14" ht="12.75">
      <c r="A265" s="97"/>
      <c r="B265" s="98"/>
      <c r="C265" s="99"/>
      <c r="D265" s="97"/>
      <c r="E265" s="100"/>
      <c r="F265" s="97"/>
      <c r="G265" s="100"/>
      <c r="H265" s="97"/>
      <c r="I265" s="100"/>
      <c r="J265" s="97"/>
      <c r="K265" s="100"/>
      <c r="L265" s="97"/>
      <c r="M265" s="100"/>
      <c r="N265" s="97"/>
    </row>
    <row r="266" spans="1:14" ht="12.75">
      <c r="A266" s="97"/>
      <c r="B266" s="98"/>
      <c r="C266" s="99"/>
      <c r="D266" s="97"/>
      <c r="E266" s="100"/>
      <c r="F266" s="97"/>
      <c r="G266" s="100"/>
      <c r="H266" s="97"/>
      <c r="I266" s="100"/>
      <c r="J266" s="97"/>
      <c r="K266" s="100"/>
      <c r="L266" s="97"/>
      <c r="M266" s="100"/>
      <c r="N266" s="97"/>
    </row>
    <row r="267" spans="1:14" ht="12.75">
      <c r="A267" s="97"/>
      <c r="B267" s="98"/>
      <c r="C267" s="99"/>
      <c r="D267" s="97"/>
      <c r="E267" s="100"/>
      <c r="F267" s="97"/>
      <c r="G267" s="100"/>
      <c r="H267" s="97"/>
      <c r="I267" s="100"/>
      <c r="J267" s="97"/>
      <c r="K267" s="100"/>
      <c r="L267" s="97"/>
      <c r="M267" s="100"/>
      <c r="N267" s="97"/>
    </row>
    <row r="268" spans="1:14" ht="12.75">
      <c r="A268" s="97"/>
      <c r="B268" s="98"/>
      <c r="C268" s="99"/>
      <c r="D268" s="97"/>
      <c r="E268" s="100"/>
      <c r="F268" s="97"/>
      <c r="G268" s="100"/>
      <c r="H268" s="97"/>
      <c r="I268" s="100"/>
      <c r="J268" s="97"/>
      <c r="K268" s="100"/>
      <c r="L268" s="97"/>
      <c r="M268" s="100"/>
      <c r="N268" s="97"/>
    </row>
    <row r="269" spans="1:14" ht="12.75">
      <c r="A269" s="97"/>
      <c r="B269" s="98"/>
      <c r="C269" s="99"/>
      <c r="D269" s="97"/>
      <c r="E269" s="100"/>
      <c r="F269" s="97"/>
      <c r="G269" s="100"/>
      <c r="H269" s="97"/>
      <c r="I269" s="100"/>
      <c r="J269" s="97"/>
      <c r="K269" s="100"/>
      <c r="L269" s="97"/>
      <c r="M269" s="100"/>
      <c r="N269" s="97"/>
    </row>
    <row r="270" spans="1:14" ht="12.75">
      <c r="A270" s="97"/>
      <c r="B270" s="98"/>
      <c r="C270" s="99"/>
      <c r="D270" s="97"/>
      <c r="E270" s="100"/>
      <c r="F270" s="97"/>
      <c r="G270" s="100"/>
      <c r="H270" s="97"/>
      <c r="I270" s="100"/>
      <c r="J270" s="97"/>
      <c r="K270" s="100"/>
      <c r="L270" s="97"/>
      <c r="M270" s="100"/>
      <c r="N270" s="97"/>
    </row>
  </sheetData>
  <sheetProtection formatColumns="0" formatRows="0"/>
  <mergeCells count="14">
    <mergeCell ref="C4:C5"/>
    <mergeCell ref="D4:D5"/>
    <mergeCell ref="E4:F4"/>
    <mergeCell ref="G4:H4"/>
    <mergeCell ref="A74:N74"/>
    <mergeCell ref="A1:N1"/>
    <mergeCell ref="A2:N2"/>
    <mergeCell ref="A3:N3"/>
    <mergeCell ref="A4:A5"/>
    <mergeCell ref="B4:B5"/>
    <mergeCell ref="I4:J4"/>
    <mergeCell ref="K4:L4"/>
    <mergeCell ref="M4:N4"/>
    <mergeCell ref="B71:N71"/>
  </mergeCells>
  <dataValidations count="2">
    <dataValidation type="decimal" allowBlank="1" showInputMessage="1" showErrorMessage="1" error="Ввведеное значение неверно" sqref="N76 F57:F59 F76 H76 J76 L76 N54:N59 I54:I56 L54:L59 K54:K56 H54:H59 M54:M56 J54:J59 D11:N49 H51:N53 D8:N9 D51:G56">
      <formula1>-1000000000000000</formula1>
      <formula2>1000000000000000</formula2>
    </dataValidation>
    <dataValidation type="decimal" allowBlank="1" showInputMessage="1" showErrorMessage="1" sqref="M59 D59:E59 D57:E57 G57 G59 I59 I57 K57 K59 M57">
      <formula1>-9999999999</formula1>
      <formula2>9999999999</formula2>
    </dataValidation>
  </dataValidations>
  <printOptions/>
  <pageMargins left="0.7086614173228347" right="0.3937007874015748" top="0.3937007874015748" bottom="0.1968503937007874" header="0.5118110236220472" footer="0.35433070866141736"/>
  <pageSetup fitToWidth="2" fitToHeight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Тульской области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Филимонова Ирина</dc:creator>
  <cp:keywords/>
  <dc:description/>
  <cp:lastModifiedBy>Ирина</cp:lastModifiedBy>
  <cp:lastPrinted>2012-04-17T13:54:55Z</cp:lastPrinted>
  <dcterms:created xsi:type="dcterms:W3CDTF">2011-04-12T06:12:48Z</dcterms:created>
  <dcterms:modified xsi:type="dcterms:W3CDTF">2012-10-31T20:07:20Z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