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760" firstSheet="8" activeTab="10"/>
  </bookViews>
  <sheets>
    <sheet name="данные" sheetId="1" state="hidden" r:id="rId1"/>
    <sheet name="1_1" sheetId="2" state="hidden" r:id="rId2"/>
    <sheet name="1_2" sheetId="3" state="hidden" r:id="rId3"/>
    <sheet name="1_3" sheetId="4" state="hidden" r:id="rId4"/>
    <sheet name="2_1" sheetId="5" state="hidden" r:id="rId5"/>
    <sheet name="2_2" sheetId="6" state="hidden" r:id="rId6"/>
    <sheet name="2_3" sheetId="7" state="hidden" r:id="rId7"/>
    <sheet name="2_4" sheetId="8" state="hidden" r:id="rId8"/>
    <sheet name="3.1" sheetId="9" r:id="rId9"/>
    <sheet name="3.2" sheetId="10" r:id="rId10"/>
    <sheet name="3.3" sheetId="11" r:id="rId11"/>
    <sheet name="4_1" sheetId="12" state="hidden" r:id="rId12"/>
    <sheet name="4_2" sheetId="13" state="hidden" r:id="rId13"/>
  </sheets>
  <definedNames>
    <definedName name="_xlnm.Print_Titles" localSheetId="4">'2_1'!$8:$8</definedName>
    <definedName name="_xlnm.Print_Titles" localSheetId="5">'2_2'!$8:$8</definedName>
    <definedName name="_xlnm.Print_Titles" localSheetId="6">'2_3'!$8:$8</definedName>
    <definedName name="_xlnm.Print_Area" localSheetId="1">'1_1'!$A$1:$D$21</definedName>
    <definedName name="_xlnm.Print_Area" localSheetId="2">'1_2'!$A$1:$B$9</definedName>
    <definedName name="_xlnm.Print_Area" localSheetId="3">'1_3'!$A$1:$F$17</definedName>
    <definedName name="_xlnm.Print_Area" localSheetId="4">'2_1'!$A$1:$F$34</definedName>
    <definedName name="_xlnm.Print_Area" localSheetId="5">'2_2'!$A$1:$F$27</definedName>
    <definedName name="_xlnm.Print_Area" localSheetId="6">'2_3'!$A$1:$F$34</definedName>
    <definedName name="_xlnm.Print_Area" localSheetId="7">'2_4'!$A$1:$F$49</definedName>
    <definedName name="_xlnm.Print_Area" localSheetId="8">'3.1'!$A$1:$C$13</definedName>
    <definedName name="_xlnm.Print_Area" localSheetId="9">'3.2'!$A$1:$C$12</definedName>
    <definedName name="_xlnm.Print_Area" localSheetId="10">'3.3'!$A$1:$C$13</definedName>
    <definedName name="_xlnm.Print_Area" localSheetId="11">'4_1'!$A$1:$D$16</definedName>
    <definedName name="_xlnm.Print_Area" localSheetId="12">'4_2'!$A$1:$E$15</definedName>
  </definedNames>
  <calcPr calcMode="manual" fullCalcOnLoad="1"/>
</workbook>
</file>

<file path=xl/sharedStrings.xml><?xml version="1.0" encoding="utf-8"?>
<sst xmlns="http://schemas.openxmlformats.org/spreadsheetml/2006/main" count="320" uniqueCount="161">
  <si>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</si>
  <si>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</si>
  <si>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</si>
  <si>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</si>
  <si>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</si>
  <si>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</si>
  <si>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</si>
  <si>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</si>
  <si>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</si>
  <si>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</si>
  <si>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</si>
  <si>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</si>
  <si>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</si>
  <si>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3.1. </t>
  </si>
  <si>
    <t xml:space="preserve">4.1. </t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</si>
  <si>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</si>
  <si>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</si>
  <si>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</si>
  <si>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</si>
  <si>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</si>
  <si>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</si>
  <si>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</si>
  <si>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</si>
  <si>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оказываемых услуг территориальной сетевой организации</t>
  </si>
  <si>
    <r>
      <t>И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 xml:space="preserve"> </t>
    </r>
  </si>
  <si>
    <r>
      <t>И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</si>
  <si>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</si>
  <si>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>Форма 2.3 - Расчет значения индикатора результативности обратной связи</t>
  </si>
  <si>
    <t xml:space="preserve">             Наименование территориальной сетевой организации</t>
  </si>
  <si>
    <t>Наименование параметра (показателя), характеризующего индикатор</t>
  </si>
  <si>
    <t>Значение</t>
  </si>
  <si>
    <t>Ф / П * 100, %</t>
  </si>
  <si>
    <t>Зависимость</t>
  </si>
  <si>
    <t>Оценочный балл</t>
  </si>
  <si>
    <t>фактическое
(Ф)</t>
  </si>
  <si>
    <t>плановое
(П)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</si>
  <si>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</si>
  <si>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прямая</t>
  </si>
  <si>
    <t>-</t>
  </si>
  <si>
    <t>обратная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</si>
  <si>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</si>
  <si>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</si>
  <si>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</si>
  <si>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</si>
  <si>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</si>
  <si>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6. Итого по индикатору результативности обратной связи</t>
  </si>
  <si>
    <t xml:space="preserve">          Форма 2.2 - Расчет значения индикатора исполнительности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</si>
  <si>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</si>
  <si>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</si>
  <si>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Форма 2.1 - Расчет значения индикатора информативности</t>
  </si>
  <si>
    <t>Наименование параметра (критерия), характеризующего индикатор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</si>
  <si>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</si>
  <si>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</si>
  <si>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</si>
  <si>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</si>
  <si>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</si>
  <si>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</si>
  <si>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</si>
  <si>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</si>
  <si>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7. Итого по индикатору 
информативности</t>
  </si>
  <si>
    <t>ТСО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</si>
  <si>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</si>
  <si>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</si>
  <si>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</si>
  <si>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</si>
  <si>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</si>
  <si>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</si>
  <si>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</si>
  <si>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</si>
  <si>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</si>
  <si>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</si>
  <si>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2. Степень удовлетворения обращений потребителей услуг, в том числе по критериям:</t>
  </si>
  <si>
    <t>3. Оперативность реагирования на обращения потребителей услуг - всего, в том числе по критериям: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</si>
  <si>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договорами, 
в том числе по критериям: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</si>
  <si>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 
в том числе,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</si>
  <si>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</si>
  <si>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шт., в том числе:</t>
  </si>
  <si>
    <t>2. Наличие телефонной связи для обращений потребителей услуг к уполномоченным должностным лицам территориальной сетевой организации, 
в том числе по критериям: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</si>
  <si>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</si>
  <si>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</si>
  <si>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</si>
  <si>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 в том числе по критериям: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</si>
  <si>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</si>
  <si>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</si>
  <si>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№</t>
  </si>
  <si>
    <t>Наименование показателя</t>
  </si>
  <si>
    <t>№ формулы Методических указаний</t>
  </si>
  <si>
    <t>(1)</t>
  </si>
  <si>
    <t>(4), (4.1)</t>
  </si>
  <si>
    <t xml:space="preserve">п. 5.1 Методических указаний 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</si>
  <si>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</si>
  <si>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</si>
  <si>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</si>
  <si>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</si>
  <si>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</si>
  <si>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</si>
  <si>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(территориальной сетевой организации)</t>
    </r>
  </si>
  <si>
    <t>Наименование</t>
  </si>
  <si>
    <t>1. коэффициент значимости показателя уровня надежности оказываемых услуг, α</t>
  </si>
  <si>
    <t>п. 5.1</t>
  </si>
  <si>
    <r>
      <t>3.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</si>
  <si>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r>
      <t>5.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</si>
  <si>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</si>
  <si>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</si>
  <si>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</si>
  <si>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(наименование электросетевой организации)</t>
  </si>
  <si>
    <t>Наименование
показателя</t>
  </si>
  <si>
    <t>Значение показателя на:</t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</si>
  <si>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</si>
  <si>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Форма 1.2 - Расчет показателя средней продолжительности прекращений передачи электрической энергии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</si>
  <si>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</si>
  <si>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Максимальное за расчетный период число точек присоединения</t>
  </si>
  <si>
    <t>Предлагаемые плановые значения параметров (критериев), характеризующих индикаторы качества</t>
  </si>
  <si>
    <t>Форма 2.4 - Предложения территориальных сетевых организаций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</t>
  </si>
  <si>
    <t>Форма 1.3 - Предложения электросетевой организации по плановым значениям показателей надежности и качества услуг на каждый
расчетный период регулирования в пределах долгосрочного периода регулирования</t>
  </si>
  <si>
    <t>Форма 4.1 - Показатели уровня надежности и уровня качества 
оказываемых услуг электросетевой организации</t>
  </si>
  <si>
    <t>Форма 4.2 - Расчет обобщенного показателя уровня надежности и качества 
оказываемых услуг</t>
  </si>
  <si>
    <t>1. Соблюдение сроков по процедурам взаимодействия с потребителями услуг (заявителями) - всего, 
в том числе по критериям: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</si>
  <si>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</si>
  <si>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</si>
  <si>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</si>
  <si>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</si>
  <si>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</si>
  <si>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эксплуатации, 
в том числе по критериям: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</si>
  <si>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</si>
  <si>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</si>
  <si>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</si>
  <si>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</si>
  <si>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
исполнительности</t>
  </si>
  <si>
    <t>2. коэффициент значимости показателя уровня качества оказываемых услуг, β1</t>
  </si>
  <si>
    <t>2. коэффициент значимости показателя уровня качества оказываемых услуг, β2</t>
  </si>
  <si>
    <r>
      <t>4.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</si>
  <si>
    <r>
      <t>4.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</si>
  <si>
    <t>Показатель уровня качества осуществляемого технологического присоединения, Птпр</t>
  </si>
  <si>
    <t>(2.1)</t>
  </si>
  <si>
    <t>(3.2)</t>
  </si>
  <si>
    <t>Число, шт.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</si>
  <si>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н_тпр</t>
    </r>
    <r>
      <rPr>
        <sz val="11"/>
        <rFont val="Times New Roman"/>
        <family val="1"/>
      </rPr>
      <t>)</t>
    </r>
  </si>
  <si>
    <t>№
п/п</t>
  </si>
  <si>
    <t>(наименование электросетевой организации (подразделения/филиала))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</si>
  <si>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</si>
  <si>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</si>
  <si>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</si>
  <si>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</si>
  <si>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t>Форма 3.1  -  Отчетные данные для расчета значения показателя 
качества рассмотрения заявок на технологическое присоединение к сети</t>
  </si>
  <si>
    <t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</t>
  </si>
  <si>
    <t>Форма 3.3 - Отчетные данные для расчета значения показателя 
соблюдения антимонопольного законодательства при технологическом 
присоединении заявителей к электрическим сетям сетевой организации</t>
  </si>
  <si>
    <r>
      <t>Общее число заявок на технологическое присоединение к сети, поданных заявителями в соответствующий расчетный период, в десятках шт. (без округления)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очз_тпр</t>
    </r>
    <r>
      <rPr>
        <sz val="11"/>
        <rFont val="Times New Roman"/>
        <family val="1"/>
      </rPr>
      <t>)</t>
    </r>
  </si>
  <si>
    <t>Показатель уровня качества осуществляемого технологического присоединения (Птпр)</t>
  </si>
  <si>
    <t>Введите название</t>
  </si>
  <si>
    <t>Оценка достижения показателя уровня  качества осуществляемого технологического присоединения, Птпр</t>
  </si>
  <si>
    <t xml:space="preserve">1.3. </t>
  </si>
  <si>
    <t xml:space="preserve">3.2. </t>
  </si>
  <si>
    <t>Год</t>
  </si>
  <si>
    <t>Введите год первого периода</t>
  </si>
  <si>
    <t>Форма 1.1 - Журнал учета текущей информации о прекращении передачи электрической энергии для потребителей услуг за 20-- год</t>
  </si>
  <si>
    <t>указывать истекший предыдущий год</t>
  </si>
  <si>
    <t>ОАО "Завод Тула"</t>
  </si>
  <si>
    <t>Генеральный директор ОАО "Завод Тула"                                                         В.М. Бухал</t>
  </si>
  <si>
    <t>Генеральный директор ОАО "Завод Тула"                                                              В.М. Бухал</t>
  </si>
  <si>
    <t>Генеральный директор ОАО "Завод Тула"                                                          В.М. Бухал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</si>
</sst>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;\-0;0"/>
  </numFmts>
  <fonts count="33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9"/>
      <name val="Times New Roman"/>
      <family val="1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left" vertical="top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9" fontId="1" fillId="0" borderId="13" xfId="57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9" fontId="1" fillId="0" borderId="17" xfId="0" applyNumberFormat="1" applyFont="1" applyBorder="1" applyAlignment="1">
      <alignment vertical="center" wrapText="1"/>
    </xf>
    <xf numFmtId="169" fontId="1" fillId="0" borderId="17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 horizontal="left"/>
    </xf>
    <xf numFmtId="0" fontId="0" fillId="22" borderId="17" xfId="0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8.00390625" style="0" customWidth="1"/>
    <col min="2" max="2" width="43.25390625" style="0" bestFit="1" customWidth="1"/>
    <col min="3" max="3" width="24.00390625" style="0" customWidth="1"/>
  </cols>
  <sheetData>
    <row r="1" spans="1:3" ht="12.75">
      <c r="A1" t="s">
        <v>60</v>
      </c>
      <c r="B1" s="68" t="s">
        <v>157</v>
      </c>
      <c r="C1" t="s">
        <v>149</v>
      </c>
    </row>
    <row r="2" spans="1:3" ht="12.75">
      <c r="A2" t="s">
        <v>153</v>
      </c>
      <c r="B2" s="68">
        <v>2012</v>
      </c>
      <c r="C2" t="s">
        <v>154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2"/>
  <sheetViews>
    <sheetView view="pageBreakPreview" zoomScaleSheetLayoutView="100" zoomScalePageLayoutView="0" workbookViewId="0" topLeftCell="A1">
      <selection activeCell="CE9" sqref="CE9:CG9"/>
    </sheetView>
  </sheetViews>
  <sheetFormatPr defaultColWidth="0.875" defaultRowHeight="12.75"/>
  <cols>
    <col min="1" max="1" width="3.625" style="1" bestFit="1" customWidth="1"/>
    <col min="2" max="2" width="75.00390625" style="1" customWidth="1"/>
    <col min="3" max="3" width="10.00390625" style="1" customWidth="1"/>
    <col min="4" max="4" width="3.125" style="1" customWidth="1"/>
    <col min="5" max="16384" width="0.875" style="1" customWidth="1"/>
  </cols>
  <sheetData>
    <row r="2" spans="1:3" s="32" customFormat="1" ht="34.5" customHeight="1">
      <c r="A2" s="84" t="s">
        <v>145</v>
      </c>
      <c r="B2" s="84"/>
      <c r="C2" s="84"/>
    </row>
    <row r="3" spans="1:3" s="30" customFormat="1" ht="15">
      <c r="A3" s="87" t="str">
        <f>данные!B1</f>
        <v>ОАО "Завод Тула"</v>
      </c>
      <c r="B3" s="87"/>
      <c r="C3" s="87"/>
    </row>
    <row r="4" spans="1:3" s="29" customFormat="1" ht="12">
      <c r="A4" s="86" t="s">
        <v>139</v>
      </c>
      <c r="B4" s="86"/>
      <c r="C4" s="86"/>
    </row>
    <row r="5" spans="1:3" s="30" customFormat="1" ht="15">
      <c r="A5" s="58"/>
      <c r="B5" s="58"/>
      <c r="C5" s="58"/>
    </row>
    <row r="6" spans="1:3" s="30" customFormat="1" ht="30.75" customHeight="1">
      <c r="A6" s="38" t="s">
        <v>138</v>
      </c>
      <c r="B6" s="37" t="s">
        <v>97</v>
      </c>
      <c r="C6" s="38" t="s">
        <v>136</v>
      </c>
    </row>
    <row r="7" spans="1:3" s="30" customFormat="1" ht="15">
      <c r="A7" s="37">
        <v>1</v>
      </c>
      <c r="B7" s="37">
        <v>2</v>
      </c>
      <c r="C7" s="37">
        <v>3</v>
      </c>
    </row>
    <row r="8" spans="1:3" s="30" customFormat="1" ht="62.25" customHeight="1">
      <c r="A8" s="37">
        <v>1</v>
      </c>
      <c r="B8" s="52" t="s">
        <v>143</v>
      </c>
      <c r="C8" s="37">
        <v>0</v>
      </c>
    </row>
    <row r="9" spans="1:3" s="30" customFormat="1" ht="78.75">
      <c r="A9" s="37">
        <v>2</v>
      </c>
      <c r="B9" s="52" t="s">
        <v>142</v>
      </c>
      <c r="C9" s="37">
        <v>0</v>
      </c>
    </row>
    <row r="11" ht="15">
      <c r="C11" s="95">
        <f>MAX(C8/MAX(C8-C9,1),1)</f>
        <v>1</v>
      </c>
    </row>
    <row r="12" ht="83.25" customHeight="1">
      <c r="A12" s="96" t="s">
        <v>160</v>
      </c>
    </row>
  </sheetData>
  <sheetProtection/>
  <mergeCells count="3">
    <mergeCell ref="A2:C2"/>
    <mergeCell ref="A3:C3"/>
    <mergeCell ref="A4:C4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view="pageBreakPreview" zoomScaleSheetLayoutView="100" zoomScalePageLayoutView="0" workbookViewId="0" topLeftCell="A1">
      <selection activeCell="BY8" sqref="BY8:BZ8"/>
    </sheetView>
  </sheetViews>
  <sheetFormatPr defaultColWidth="0.875" defaultRowHeight="12.75"/>
  <cols>
    <col min="1" max="1" width="5.625" style="1" customWidth="1"/>
    <col min="2" max="2" width="72.375" style="1" customWidth="1"/>
    <col min="3" max="3" width="9.25390625" style="1" bestFit="1" customWidth="1"/>
    <col min="4" max="16384" width="0.875" style="1" customWidth="1"/>
  </cols>
  <sheetData>
    <row r="1" spans="1:3" s="30" customFormat="1" ht="14.25" customHeight="1">
      <c r="A1" s="34"/>
      <c r="B1" s="34"/>
      <c r="C1" s="34"/>
    </row>
    <row r="2" spans="1:3" s="32" customFormat="1" ht="51" customHeight="1">
      <c r="A2" s="84" t="s">
        <v>146</v>
      </c>
      <c r="B2" s="84"/>
      <c r="C2" s="84"/>
    </row>
    <row r="3" spans="1:3" s="30" customFormat="1" ht="15">
      <c r="A3" s="85" t="str">
        <f>данные!B1</f>
        <v>ОАО "Завод Тула"</v>
      </c>
      <c r="B3" s="85"/>
      <c r="C3" s="85"/>
    </row>
    <row r="4" spans="1:3" s="29" customFormat="1" ht="12">
      <c r="A4" s="86" t="s">
        <v>139</v>
      </c>
      <c r="B4" s="86"/>
      <c r="C4" s="86"/>
    </row>
    <row r="5" spans="1:3" s="30" customFormat="1" ht="15">
      <c r="A5" s="58"/>
      <c r="B5" s="58"/>
      <c r="C5" s="58"/>
    </row>
    <row r="6" spans="1:3" s="30" customFormat="1" ht="30.75" customHeight="1">
      <c r="A6" s="38" t="s">
        <v>138</v>
      </c>
      <c r="B6" s="37" t="s">
        <v>97</v>
      </c>
      <c r="C6" s="38" t="s">
        <v>30</v>
      </c>
    </row>
    <row r="7" spans="1:3" s="30" customFormat="1" ht="15">
      <c r="A7" s="37">
        <v>1</v>
      </c>
      <c r="B7" s="37">
        <v>2</v>
      </c>
      <c r="C7" s="37">
        <v>3</v>
      </c>
    </row>
    <row r="8" spans="1:3" s="30" customFormat="1" ht="91.5">
      <c r="A8" s="37">
        <v>1</v>
      </c>
      <c r="B8" s="52" t="s">
        <v>137</v>
      </c>
      <c r="C8" s="37">
        <v>0</v>
      </c>
    </row>
    <row r="9" spans="1:3" s="30" customFormat="1" ht="52.5" customHeight="1">
      <c r="A9" s="37">
        <v>2</v>
      </c>
      <c r="B9" s="52" t="s">
        <v>147</v>
      </c>
      <c r="C9" s="38">
        <v>0</v>
      </c>
    </row>
    <row r="11" ht="15">
      <c r="C11" s="95">
        <f>MAX(C9/MAX(C9-C8,1),1)</f>
        <v>1</v>
      </c>
    </row>
    <row r="13" ht="120.75" customHeight="1">
      <c r="A13" s="96" t="s">
        <v>158</v>
      </c>
    </row>
  </sheetData>
  <sheetProtection/>
  <mergeCells count="3">
    <mergeCell ref="A2:C2"/>
    <mergeCell ref="A3:C3"/>
    <mergeCell ref="A4:C4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F16"/>
  <sheetViews>
    <sheetView view="pageBreakPreview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1" width="3.625" style="1" customWidth="1"/>
    <col min="2" max="2" width="87.25390625" style="1" bestFit="1" customWidth="1"/>
    <col min="3" max="3" width="34.75390625" style="1" bestFit="1" customWidth="1"/>
    <col min="4" max="4" width="9.25390625" style="1" customWidth="1"/>
    <col min="5" max="16384" width="9.125" style="1" customWidth="1"/>
  </cols>
  <sheetData>
    <row r="1" s="30" customFormat="1" ht="15"/>
    <row r="2" spans="1:4" s="32" customFormat="1" ht="33" customHeight="1">
      <c r="A2" s="84" t="s">
        <v>115</v>
      </c>
      <c r="B2" s="88"/>
      <c r="C2" s="88"/>
      <c r="D2" s="88"/>
    </row>
    <row r="3" spans="1:4" s="32" customFormat="1" ht="15.75">
      <c r="A3" s="59"/>
      <c r="B3" s="59"/>
      <c r="C3" s="59"/>
      <c r="D3" s="59"/>
    </row>
    <row r="4" spans="1:6" s="32" customFormat="1" ht="15.75">
      <c r="A4" s="89" t="str">
        <f>данные!B1</f>
        <v>ОАО "Завод Тула"</v>
      </c>
      <c r="B4" s="89"/>
      <c r="C4" s="89"/>
      <c r="D4" s="89"/>
      <c r="E4" s="54"/>
      <c r="F4" s="54"/>
    </row>
    <row r="5" spans="1:6" s="30" customFormat="1" ht="13.5" customHeight="1">
      <c r="A5" s="90" t="s">
        <v>28</v>
      </c>
      <c r="B5" s="90"/>
      <c r="C5" s="90"/>
      <c r="D5" s="90"/>
      <c r="E5" s="55"/>
      <c r="F5" s="55"/>
    </row>
    <row r="6" spans="1:6" s="30" customFormat="1" ht="13.5" customHeight="1">
      <c r="A6" s="60"/>
      <c r="B6" s="60"/>
      <c r="C6" s="60"/>
      <c r="D6" s="60"/>
      <c r="E6" s="55"/>
      <c r="F6" s="55"/>
    </row>
    <row r="7" spans="1:4" s="30" customFormat="1" ht="15" customHeight="1">
      <c r="A7" s="33" t="s">
        <v>84</v>
      </c>
      <c r="B7" s="33" t="s">
        <v>85</v>
      </c>
      <c r="C7" s="36" t="s">
        <v>86</v>
      </c>
      <c r="D7" s="36" t="s">
        <v>30</v>
      </c>
    </row>
    <row r="8" spans="1:4" s="30" customFormat="1" ht="30.75" customHeight="1">
      <c r="A8" s="33">
        <v>1</v>
      </c>
      <c r="B8" s="40" t="s">
        <v>90</v>
      </c>
      <c r="C8" s="39" t="s">
        <v>87</v>
      </c>
      <c r="D8" s="33">
        <f>1_2!B8</f>
        <v>0</v>
      </c>
    </row>
    <row r="9" spans="1:4" s="30" customFormat="1" ht="45.75" customHeight="1">
      <c r="A9" s="33">
        <v>2</v>
      </c>
      <c r="B9" s="40" t="s">
        <v>133</v>
      </c>
      <c r="C9" s="39" t="s">
        <v>134</v>
      </c>
      <c r="D9" s="33">
        <f>0.4*'3.1'!C11+'3.2'!C11*0.4+0.2*'3.3'!C11</f>
        <v>1</v>
      </c>
    </row>
    <row r="10" spans="1:4" s="30" customFormat="1" ht="30.75" customHeight="1">
      <c r="A10" s="33">
        <v>3</v>
      </c>
      <c r="B10" s="40" t="s">
        <v>91</v>
      </c>
      <c r="C10" s="39" t="s">
        <v>135</v>
      </c>
      <c r="D10" s="41">
        <f>0.1*2_1!F33+0.7*2_2!F26+0.2*2_3!F33</f>
        <v>0.8975</v>
      </c>
    </row>
    <row r="11" spans="1:4" s="30" customFormat="1" ht="18.75" customHeight="1">
      <c r="A11" s="33">
        <v>4</v>
      </c>
      <c r="B11" s="40" t="s">
        <v>92</v>
      </c>
      <c r="C11" s="39" t="s">
        <v>88</v>
      </c>
      <c r="D11" s="33">
        <f>1_3!B9</f>
        <v>0</v>
      </c>
    </row>
    <row r="12" spans="1:4" s="30" customFormat="1" ht="18.75" customHeight="1">
      <c r="A12" s="33">
        <v>5</v>
      </c>
      <c r="B12" s="40" t="s">
        <v>93</v>
      </c>
      <c r="C12" s="39" t="s">
        <v>88</v>
      </c>
      <c r="D12" s="33">
        <f>D9</f>
        <v>1</v>
      </c>
    </row>
    <row r="13" spans="1:4" s="30" customFormat="1" ht="18.75" customHeight="1">
      <c r="A13" s="33">
        <v>6</v>
      </c>
      <c r="B13" s="40" t="s">
        <v>94</v>
      </c>
      <c r="C13" s="39" t="s">
        <v>88</v>
      </c>
      <c r="D13" s="33">
        <f>1_3!B11</f>
        <v>0.8975</v>
      </c>
    </row>
    <row r="14" spans="1:4" s="30" customFormat="1" ht="30.75" customHeight="1">
      <c r="A14" s="33">
        <v>7</v>
      </c>
      <c r="B14" s="40" t="s">
        <v>95</v>
      </c>
      <c r="C14" s="39" t="s">
        <v>89</v>
      </c>
      <c r="D14" s="33">
        <f>IF(D11=0,0,IF(D8&lt;=D11*(1-35%),1,IF(D8&lt;=D11*(1+35%),0,-1)))</f>
        <v>0</v>
      </c>
    </row>
    <row r="15" spans="1:4" s="30" customFormat="1" ht="60" customHeight="1">
      <c r="A15" s="33">
        <v>8</v>
      </c>
      <c r="B15" s="40" t="s">
        <v>150</v>
      </c>
      <c r="C15" s="39" t="s">
        <v>89</v>
      </c>
      <c r="D15" s="33">
        <f>IF(D12=0,0,IF(D9&lt;=D12*(1-35%),1,IF(D9&lt;=D12*(1+35%),0,-1)))</f>
        <v>0</v>
      </c>
    </row>
    <row r="16" spans="1:4" s="30" customFormat="1" ht="45" customHeight="1">
      <c r="A16" s="33">
        <v>9</v>
      </c>
      <c r="B16" s="40" t="s">
        <v>96</v>
      </c>
      <c r="C16" s="39" t="s">
        <v>89</v>
      </c>
      <c r="D16" s="33">
        <f>IF(D10&lt;=D13*(1-35%),1,IF(D10&lt;=D13*(1+35%),0,-1))</f>
        <v>0</v>
      </c>
    </row>
  </sheetData>
  <sheetProtection/>
  <mergeCells count="3">
    <mergeCell ref="A2:D2"/>
    <mergeCell ref="A4:D4"/>
    <mergeCell ref="A5:D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E15"/>
  <sheetViews>
    <sheetView view="pageBreakPreview" zoomScale="115" zoomScaleSheetLayoutView="115" zoomScalePageLayoutView="0" workbookViewId="0" topLeftCell="A1">
      <selection activeCell="I7" sqref="I7"/>
    </sheetView>
  </sheetViews>
  <sheetFormatPr defaultColWidth="9.00390625" defaultRowHeight="12.75"/>
  <cols>
    <col min="1" max="2" width="15.625" style="1" customWidth="1"/>
    <col min="3" max="3" width="21.625" style="1" customWidth="1"/>
    <col min="4" max="4" width="12.125" style="1" bestFit="1" customWidth="1"/>
    <col min="5" max="5" width="30.375" style="1" bestFit="1" customWidth="1"/>
    <col min="6" max="16384" width="9.125" style="1" customWidth="1"/>
  </cols>
  <sheetData>
    <row r="1" s="30" customFormat="1" ht="20.25" customHeight="1"/>
    <row r="2" spans="1:5" s="32" customFormat="1" ht="33" customHeight="1">
      <c r="A2" s="84" t="s">
        <v>116</v>
      </c>
      <c r="B2" s="84"/>
      <c r="C2" s="84"/>
      <c r="D2" s="84"/>
      <c r="E2" s="84"/>
    </row>
    <row r="3" spans="1:5" s="32" customFormat="1" ht="15.75" customHeight="1">
      <c r="A3" s="56"/>
      <c r="B3" s="56"/>
      <c r="C3" s="56"/>
      <c r="D3" s="56"/>
      <c r="E3" s="56"/>
    </row>
    <row r="4" spans="1:5" s="32" customFormat="1" ht="15.75" customHeight="1">
      <c r="A4" s="89" t="str">
        <f>данные!B1</f>
        <v>ОАО "Завод Тула"</v>
      </c>
      <c r="B4" s="89"/>
      <c r="C4" s="89"/>
      <c r="D4" s="89"/>
      <c r="E4" s="89"/>
    </row>
    <row r="5" spans="1:5" s="32" customFormat="1" ht="15.75" customHeight="1">
      <c r="A5" s="90" t="s">
        <v>28</v>
      </c>
      <c r="B5" s="90"/>
      <c r="C5" s="90"/>
      <c r="D5" s="90"/>
      <c r="E5" s="90"/>
    </row>
    <row r="6" spans="1:5" s="30" customFormat="1" ht="15" customHeight="1">
      <c r="A6" s="61"/>
      <c r="B6" s="61"/>
      <c r="C6" s="61"/>
      <c r="D6" s="61"/>
      <c r="E6" s="61"/>
    </row>
    <row r="7" spans="1:5" s="30" customFormat="1" ht="45.75" customHeight="1">
      <c r="A7" s="92" t="s">
        <v>97</v>
      </c>
      <c r="B7" s="93"/>
      <c r="C7" s="94"/>
      <c r="D7" s="38" t="s">
        <v>86</v>
      </c>
      <c r="E7" s="37" t="s">
        <v>30</v>
      </c>
    </row>
    <row r="8" spans="1:5" s="30" customFormat="1" ht="33.75" customHeight="1">
      <c r="A8" s="91" t="s">
        <v>98</v>
      </c>
      <c r="B8" s="91"/>
      <c r="C8" s="91"/>
      <c r="D8" s="45" t="s">
        <v>38</v>
      </c>
      <c r="E8" s="38">
        <v>0.65</v>
      </c>
    </row>
    <row r="9" spans="1:5" s="30" customFormat="1" ht="30.75" customHeight="1">
      <c r="A9" s="91" t="s">
        <v>129</v>
      </c>
      <c r="B9" s="91"/>
      <c r="C9" s="91"/>
      <c r="D9" s="45" t="s">
        <v>38</v>
      </c>
      <c r="E9" s="37">
        <v>0.25</v>
      </c>
    </row>
    <row r="10" spans="1:5" s="30" customFormat="1" ht="30.75" customHeight="1">
      <c r="A10" s="91" t="s">
        <v>130</v>
      </c>
      <c r="B10" s="91"/>
      <c r="C10" s="91"/>
      <c r="D10" s="45" t="s">
        <v>38</v>
      </c>
      <c r="E10" s="37">
        <v>0.1</v>
      </c>
    </row>
    <row r="11" spans="1:5" s="30" customFormat="1" ht="30.75" customHeight="1">
      <c r="A11" s="91" t="s">
        <v>100</v>
      </c>
      <c r="B11" s="91"/>
      <c r="C11" s="91"/>
      <c r="D11" s="45" t="s">
        <v>99</v>
      </c>
      <c r="E11" s="37">
        <f>4_1!D14</f>
        <v>0</v>
      </c>
    </row>
    <row r="12" spans="1:5" s="30" customFormat="1" ht="30.75" customHeight="1">
      <c r="A12" s="91" t="s">
        <v>132</v>
      </c>
      <c r="B12" s="91"/>
      <c r="C12" s="91"/>
      <c r="D12" s="45" t="s">
        <v>99</v>
      </c>
      <c r="E12" s="37">
        <f>4_1!D15</f>
        <v>0</v>
      </c>
    </row>
    <row r="13" spans="1:5" s="30" customFormat="1" ht="30.75" customHeight="1">
      <c r="A13" s="91" t="s">
        <v>131</v>
      </c>
      <c r="B13" s="91"/>
      <c r="C13" s="91"/>
      <c r="D13" s="45" t="s">
        <v>99</v>
      </c>
      <c r="E13" s="37">
        <f>4_1!D16</f>
        <v>0</v>
      </c>
    </row>
    <row r="14" spans="1:5" s="30" customFormat="1" ht="30.75" customHeight="1">
      <c r="A14" s="91" t="s">
        <v>101</v>
      </c>
      <c r="B14" s="91"/>
      <c r="C14" s="91"/>
      <c r="D14" s="45" t="s">
        <v>99</v>
      </c>
      <c r="E14" s="37">
        <f>SUMPRODUCT(E8:E10,E11:E13)</f>
        <v>0</v>
      </c>
    </row>
    <row r="15" spans="1:5" s="30" customFormat="1" ht="15" customHeight="1">
      <c r="A15" s="34"/>
      <c r="B15" s="34"/>
      <c r="C15" s="34"/>
      <c r="D15" s="35"/>
      <c r="E15" s="35"/>
    </row>
  </sheetData>
  <sheetProtection/>
  <mergeCells count="11">
    <mergeCell ref="A2:E2"/>
    <mergeCell ref="A4:E4"/>
    <mergeCell ref="A5:E5"/>
    <mergeCell ref="A12:C12"/>
    <mergeCell ref="A14:C14"/>
    <mergeCell ref="A7:C7"/>
    <mergeCell ref="A8:C8"/>
    <mergeCell ref="A9:C9"/>
    <mergeCell ref="A11:C11"/>
    <mergeCell ref="A10:C10"/>
    <mergeCell ref="A13:C13"/>
  </mergeCells>
  <printOptions/>
  <pageMargins left="2.1653543307086616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0"/>
  <sheetViews>
    <sheetView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4.625" style="1" customWidth="1"/>
    <col min="2" max="2" width="38.375" style="1" bestFit="1" customWidth="1"/>
    <col min="3" max="3" width="16.75390625" style="1" bestFit="1" customWidth="1"/>
    <col min="4" max="4" width="45.625" style="1" bestFit="1" customWidth="1"/>
    <col min="5" max="16384" width="9.125" style="1" customWidth="1"/>
  </cols>
  <sheetData>
    <row r="1" s="30" customFormat="1" ht="13.5" customHeight="1"/>
    <row r="2" spans="1:5" s="32" customFormat="1" ht="30" customHeight="1">
      <c r="A2" s="69" t="s">
        <v>155</v>
      </c>
      <c r="B2" s="69"/>
      <c r="C2" s="69"/>
      <c r="D2" s="69"/>
      <c r="E2" s="67" t="s">
        <v>156</v>
      </c>
    </row>
    <row r="3" spans="1:4" s="32" customFormat="1" ht="12" customHeight="1">
      <c r="A3" s="46"/>
      <c r="B3" s="46"/>
      <c r="C3" s="46"/>
      <c r="D3" s="46"/>
    </row>
    <row r="4" spans="1:4" s="32" customFormat="1" ht="15.75">
      <c r="A4" s="70" t="str">
        <f>данные!B1</f>
        <v>ОАО "Завод Тула"</v>
      </c>
      <c r="B4" s="70"/>
      <c r="C4" s="70"/>
      <c r="D4" s="70"/>
    </row>
    <row r="5" spans="1:4" s="32" customFormat="1" ht="15.75">
      <c r="A5" s="71" t="s">
        <v>105</v>
      </c>
      <c r="B5" s="71"/>
      <c r="C5" s="71"/>
      <c r="D5" s="71"/>
    </row>
    <row r="6" s="30" customFormat="1" ht="13.5" customHeight="1">
      <c r="D6" s="31"/>
    </row>
    <row r="7" spans="1:4" s="30" customFormat="1" ht="45.75" customHeight="1">
      <c r="A7" s="37" t="s">
        <v>84</v>
      </c>
      <c r="B7" s="37" t="s">
        <v>102</v>
      </c>
      <c r="C7" s="38" t="s">
        <v>103</v>
      </c>
      <c r="D7" s="38" t="s">
        <v>104</v>
      </c>
    </row>
    <row r="8" spans="1:4" s="30" customFormat="1" ht="15">
      <c r="A8" s="42">
        <v>1</v>
      </c>
      <c r="B8" s="42">
        <v>2</v>
      </c>
      <c r="C8" s="42">
        <v>3</v>
      </c>
      <c r="D8" s="42">
        <v>4</v>
      </c>
    </row>
    <row r="9" spans="1:4" s="30" customFormat="1" ht="15">
      <c r="A9" s="43">
        <v>1</v>
      </c>
      <c r="B9" s="44"/>
      <c r="C9" s="43"/>
      <c r="D9" s="43"/>
    </row>
    <row r="10" spans="1:4" s="30" customFormat="1" ht="15">
      <c r="A10" s="43">
        <v>2</v>
      </c>
      <c r="B10" s="44"/>
      <c r="C10" s="43"/>
      <c r="D10" s="43"/>
    </row>
    <row r="11" spans="1:4" s="30" customFormat="1" ht="15">
      <c r="A11" s="43">
        <v>3</v>
      </c>
      <c r="B11" s="44"/>
      <c r="C11" s="43"/>
      <c r="D11" s="43"/>
    </row>
    <row r="12" spans="1:4" s="30" customFormat="1" ht="15">
      <c r="A12" s="43">
        <v>4</v>
      </c>
      <c r="B12" s="44"/>
      <c r="C12" s="43"/>
      <c r="D12" s="43"/>
    </row>
    <row r="13" spans="1:4" s="30" customFormat="1" ht="15">
      <c r="A13" s="43">
        <v>5</v>
      </c>
      <c r="B13" s="44"/>
      <c r="C13" s="43"/>
      <c r="D13" s="43"/>
    </row>
    <row r="14" spans="1:4" s="30" customFormat="1" ht="15">
      <c r="A14" s="43">
        <v>6</v>
      </c>
      <c r="B14" s="44"/>
      <c r="C14" s="43"/>
      <c r="D14" s="43"/>
    </row>
    <row r="15" spans="1:4" s="30" customFormat="1" ht="15">
      <c r="A15" s="43">
        <v>7</v>
      </c>
      <c r="B15" s="44"/>
      <c r="C15" s="43"/>
      <c r="D15" s="43"/>
    </row>
    <row r="16" spans="1:4" s="30" customFormat="1" ht="15">
      <c r="A16" s="43">
        <v>8</v>
      </c>
      <c r="B16" s="44"/>
      <c r="C16" s="43"/>
      <c r="D16" s="43"/>
    </row>
    <row r="17" spans="1:4" s="30" customFormat="1" ht="15">
      <c r="A17" s="43">
        <v>9</v>
      </c>
      <c r="B17" s="44"/>
      <c r="C17" s="43"/>
      <c r="D17" s="43"/>
    </row>
    <row r="18" spans="1:4" s="30" customFormat="1" ht="15">
      <c r="A18" s="43">
        <v>10</v>
      </c>
      <c r="B18" s="44"/>
      <c r="C18" s="43"/>
      <c r="D18" s="43"/>
    </row>
    <row r="19" spans="1:4" s="30" customFormat="1" ht="15">
      <c r="A19" s="43">
        <v>11</v>
      </c>
      <c r="B19" s="44"/>
      <c r="C19" s="43"/>
      <c r="D19" s="43"/>
    </row>
    <row r="20" spans="1:4" s="30" customFormat="1" ht="15">
      <c r="A20" s="43">
        <v>12</v>
      </c>
      <c r="B20" s="44"/>
      <c r="C20" s="43"/>
      <c r="D20" s="43"/>
    </row>
    <row r="21" s="30" customFormat="1" ht="15"/>
  </sheetData>
  <sheetProtection/>
  <mergeCells count="3">
    <mergeCell ref="A2:D2"/>
    <mergeCell ref="A4:D4"/>
    <mergeCell ref="A5:D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C8"/>
  <sheetViews>
    <sheetView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50.00390625" style="1" customWidth="1"/>
    <col min="2" max="2" width="33.875" style="1" bestFit="1" customWidth="1"/>
    <col min="3" max="16384" width="9.125" style="1" customWidth="1"/>
  </cols>
  <sheetData>
    <row r="1" s="30" customFormat="1" ht="15"/>
    <row r="2" spans="1:2" s="32" customFormat="1" ht="33.75" customHeight="1">
      <c r="A2" s="69" t="s">
        <v>109</v>
      </c>
      <c r="B2" s="69"/>
    </row>
    <row r="3" spans="1:2" s="30" customFormat="1" ht="15">
      <c r="A3" s="70" t="str">
        <f>данные!B1</f>
        <v>ОАО "Завод Тула"</v>
      </c>
      <c r="B3" s="70"/>
    </row>
    <row r="4" spans="1:2" s="29" customFormat="1" ht="12">
      <c r="A4" s="72" t="s">
        <v>105</v>
      </c>
      <c r="B4" s="72"/>
    </row>
    <row r="5" s="30" customFormat="1" ht="13.5" customHeight="1"/>
    <row r="6" spans="1:2" s="30" customFormat="1" ht="30">
      <c r="A6" s="44" t="s">
        <v>111</v>
      </c>
      <c r="B6" s="50">
        <f>MAX(1_1!D9:D20)</f>
        <v>0</v>
      </c>
    </row>
    <row r="7" spans="1:3" s="30" customFormat="1" ht="31.5">
      <c r="A7" s="52" t="s">
        <v>110</v>
      </c>
      <c r="B7" s="50">
        <f>SUM(1_1!C9:C20)</f>
        <v>0</v>
      </c>
      <c r="C7" s="47"/>
    </row>
    <row r="8" spans="1:2" s="30" customFormat="1" ht="31.5">
      <c r="A8" s="52" t="s">
        <v>90</v>
      </c>
      <c r="B8" s="50">
        <f>IF(B6=0,0,ROUND(B7/B6,4))</f>
        <v>0</v>
      </c>
    </row>
    <row r="9" s="30" customFormat="1" ht="15"/>
  </sheetData>
  <sheetProtection/>
  <mergeCells count="3">
    <mergeCell ref="A2:B2"/>
    <mergeCell ref="A4:B4"/>
    <mergeCell ref="A3:B3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F14"/>
  <sheetViews>
    <sheetView zoomScaleSheetLayoutView="100" workbookViewId="0" topLeftCell="A1">
      <selection activeCell="E24" sqref="E24"/>
    </sheetView>
  </sheetViews>
  <sheetFormatPr defaultColWidth="9.00390625" defaultRowHeight="12.75"/>
  <cols>
    <col min="1" max="1" width="48.625" style="1" customWidth="1"/>
    <col min="2" max="6" width="9.875" style="1" customWidth="1"/>
    <col min="7" max="16384" width="9.125" style="1" customWidth="1"/>
  </cols>
  <sheetData>
    <row r="1" ht="12.75" customHeight="1"/>
    <row r="2" spans="1:6" s="32" customFormat="1" ht="31.5" customHeight="1">
      <c r="A2" s="69" t="s">
        <v>114</v>
      </c>
      <c r="B2" s="69"/>
      <c r="C2" s="69"/>
      <c r="D2" s="69"/>
      <c r="E2" s="69"/>
      <c r="F2" s="69"/>
    </row>
    <row r="3" spans="1:6" s="32" customFormat="1" ht="12" customHeight="1">
      <c r="A3" s="46"/>
      <c r="B3" s="46"/>
      <c r="C3" s="46"/>
      <c r="D3" s="46"/>
      <c r="E3" s="46"/>
      <c r="F3" s="46"/>
    </row>
    <row r="4" spans="1:6" s="30" customFormat="1" ht="15">
      <c r="A4" s="70" t="str">
        <f>данные!B1</f>
        <v>ОАО "Завод Тула"</v>
      </c>
      <c r="B4" s="70"/>
      <c r="C4" s="70"/>
      <c r="D4" s="70"/>
      <c r="E4" s="70"/>
      <c r="F4" s="70"/>
    </row>
    <row r="5" spans="1:6" s="29" customFormat="1" ht="12.75" customHeight="1">
      <c r="A5" s="71" t="s">
        <v>105</v>
      </c>
      <c r="B5" s="71"/>
      <c r="C5" s="71"/>
      <c r="D5" s="71"/>
      <c r="E5" s="71"/>
      <c r="F5" s="71"/>
    </row>
    <row r="6" s="30" customFormat="1" ht="13.5" customHeight="1"/>
    <row r="7" spans="1:6" s="30" customFormat="1" ht="15">
      <c r="A7" s="73" t="s">
        <v>106</v>
      </c>
      <c r="B7" s="73" t="s">
        <v>107</v>
      </c>
      <c r="C7" s="73"/>
      <c r="D7" s="73"/>
      <c r="E7" s="73"/>
      <c r="F7" s="73"/>
    </row>
    <row r="8" spans="1:6" s="30" customFormat="1" ht="15">
      <c r="A8" s="73"/>
      <c r="B8" s="49">
        <f>данные!B2</f>
        <v>2012</v>
      </c>
      <c r="C8" s="66">
        <f>B8+1</f>
        <v>2013</v>
      </c>
      <c r="D8" s="66">
        <f>C8+1</f>
        <v>2014</v>
      </c>
      <c r="E8" s="66">
        <f>D8+1</f>
        <v>2015</v>
      </c>
      <c r="F8" s="66">
        <f>E8+1</f>
        <v>2016</v>
      </c>
    </row>
    <row r="9" spans="1:6" s="30" customFormat="1" ht="31.5">
      <c r="A9" s="49" t="s">
        <v>90</v>
      </c>
      <c r="B9" s="62">
        <f>1_2!B8</f>
        <v>0</v>
      </c>
      <c r="C9" s="63">
        <f>ROUND(D9*(1-1.5%),4)</f>
        <v>0</v>
      </c>
      <c r="D9" s="63">
        <f>ROUND(E9*(1-1.5%),4)</f>
        <v>0</v>
      </c>
      <c r="E9" s="63">
        <f>ROUND(F9*(1-1.5%),4)</f>
        <v>0</v>
      </c>
      <c r="F9" s="63">
        <f>ROUND(G9*(1-1.5%),4)</f>
        <v>0</v>
      </c>
    </row>
    <row r="10" spans="1:6" s="30" customFormat="1" ht="30">
      <c r="A10" s="49" t="s">
        <v>148</v>
      </c>
      <c r="B10" s="49">
        <f>4_1!D9</f>
        <v>1</v>
      </c>
      <c r="C10" s="66">
        <f>IF(B10=1,1,ROUND(B10*(1-1.5%),4))</f>
        <v>1</v>
      </c>
      <c r="D10" s="66">
        <f>IF(C10=1,1,ROUND(C10*(1-1.5%),4))</f>
        <v>1</v>
      </c>
      <c r="E10" s="66">
        <f>IF(D10=1,1,ROUND(D10*(1-1.5%),4))</f>
        <v>1</v>
      </c>
      <c r="F10" s="66">
        <f>IF(E10=1,1,ROUND(E10*(1-1.5%),4))</f>
        <v>1</v>
      </c>
    </row>
    <row r="11" spans="1:6" s="30" customFormat="1" ht="31.5">
      <c r="A11" s="49" t="s">
        <v>108</v>
      </c>
      <c r="B11" s="49">
        <v>0.8975</v>
      </c>
      <c r="C11" s="49">
        <v>0.8975</v>
      </c>
      <c r="D11" s="49">
        <v>0.8975</v>
      </c>
      <c r="E11" s="49">
        <v>0.8975</v>
      </c>
      <c r="F11" s="49">
        <v>0.8975</v>
      </c>
    </row>
    <row r="12" spans="1:2" s="29" customFormat="1" ht="12">
      <c r="A12" s="64"/>
      <c r="B12" s="51"/>
    </row>
    <row r="13" s="30" customFormat="1" ht="15">
      <c r="A13" s="65"/>
    </row>
    <row r="14" ht="15">
      <c r="A14" s="48"/>
    </row>
  </sheetData>
  <sheetProtection/>
  <mergeCells count="5">
    <mergeCell ref="A2:F2"/>
    <mergeCell ref="A5:F5"/>
    <mergeCell ref="A4:F4"/>
    <mergeCell ref="A7:A8"/>
    <mergeCell ref="B7:F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3"/>
  <sheetViews>
    <sheetView view="pageBreakPreview" zoomScaleSheetLayoutView="100" zoomScalePageLayoutView="0" workbookViewId="0" topLeftCell="A1">
      <pane ySplit="8" topLeftCell="BM9" activePane="bottomLeft" state="frozen"/>
      <selection pane="topLeft" activeCell="A1" sqref="A1"/>
      <selection pane="bottomLeft" activeCell="F9" sqref="F9"/>
    </sheetView>
  </sheetViews>
  <sheetFormatPr defaultColWidth="0.875" defaultRowHeight="12.75"/>
  <cols>
    <col min="1" max="1" width="53.125" style="1" customWidth="1"/>
    <col min="2" max="6" width="8.00390625" style="1" customWidth="1"/>
    <col min="7" max="16384" width="0.875" style="1" customWidth="1"/>
  </cols>
  <sheetData>
    <row r="1" ht="12" customHeight="1"/>
    <row r="2" spans="1:6" ht="15.75">
      <c r="A2" s="74" t="s">
        <v>49</v>
      </c>
      <c r="B2" s="74"/>
      <c r="C2" s="74"/>
      <c r="D2" s="74"/>
      <c r="E2" s="74"/>
      <c r="F2" s="74"/>
    </row>
    <row r="3" spans="1:6" s="2" customFormat="1" ht="16.5" customHeight="1">
      <c r="A3" s="78" t="str">
        <f>данные!B1</f>
        <v>ОАО "Завод Тула"</v>
      </c>
      <c r="B3" s="78"/>
      <c r="C3" s="78"/>
      <c r="D3" s="78"/>
      <c r="E3" s="78"/>
      <c r="F3" s="78"/>
    </row>
    <row r="4" spans="1:6" s="9" customFormat="1" ht="13.5" customHeight="1">
      <c r="A4" s="77" t="s">
        <v>28</v>
      </c>
      <c r="B4" s="77"/>
      <c r="C4" s="77"/>
      <c r="D4" s="77"/>
      <c r="E4" s="77"/>
      <c r="F4" s="77"/>
    </row>
    <row r="5" ht="3.75" customHeight="1"/>
    <row r="6" spans="1:6" s="11" customFormat="1" ht="15" customHeight="1">
      <c r="A6" s="75" t="s">
        <v>50</v>
      </c>
      <c r="B6" s="81" t="s">
        <v>30</v>
      </c>
      <c r="C6" s="82"/>
      <c r="D6" s="79" t="s">
        <v>31</v>
      </c>
      <c r="E6" s="79" t="s">
        <v>32</v>
      </c>
      <c r="F6" s="79" t="s">
        <v>33</v>
      </c>
    </row>
    <row r="7" spans="1:6" s="11" customFormat="1" ht="45.75" customHeight="1">
      <c r="A7" s="76"/>
      <c r="B7" s="10" t="s">
        <v>34</v>
      </c>
      <c r="C7" s="10" t="s">
        <v>35</v>
      </c>
      <c r="D7" s="80"/>
      <c r="E7" s="80"/>
      <c r="F7" s="80"/>
    </row>
    <row r="8" spans="1:6" s="14" customFormat="1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</row>
    <row r="9" spans="1:6" ht="60">
      <c r="A9" s="24" t="s">
        <v>74</v>
      </c>
      <c r="B9" s="22" t="s">
        <v>38</v>
      </c>
      <c r="C9" s="22" t="s">
        <v>38</v>
      </c>
      <c r="D9" s="22" t="s">
        <v>38</v>
      </c>
      <c r="E9" s="22" t="s">
        <v>38</v>
      </c>
      <c r="F9" s="22">
        <f>AVERAGE(F10:F11)</f>
        <v>2</v>
      </c>
    </row>
    <row r="10" spans="1:6" s="15" customFormat="1" ht="60">
      <c r="A10" s="24" t="s">
        <v>75</v>
      </c>
      <c r="B10" s="17">
        <v>0</v>
      </c>
      <c r="C10" s="17">
        <f>2_4!B8</f>
        <v>0</v>
      </c>
      <c r="D10" s="25">
        <f aca="true" t="shared" si="0" ref="D10:D15">IF(C10&gt;0,B10/C10,IF(B10&gt;0,1.21,1))</f>
        <v>1</v>
      </c>
      <c r="E10" s="22" t="s">
        <v>37</v>
      </c>
      <c r="F10" s="22">
        <f>IF(E10="прямая",IF(D10&lt;0.8,3,IF(D10&gt;1.2,1,2)),IF(D10&lt;0.8,1,IF(D10&gt;1.2,3,2)))</f>
        <v>2</v>
      </c>
    </row>
    <row r="11" spans="1:6" s="15" customFormat="1" ht="75">
      <c r="A11" s="24" t="s">
        <v>76</v>
      </c>
      <c r="B11" s="22">
        <f>SUM(B12:B15)</f>
        <v>0</v>
      </c>
      <c r="C11" s="22">
        <f>SUM(C12:C15)</f>
        <v>0</v>
      </c>
      <c r="D11" s="25">
        <f t="shared" si="0"/>
        <v>1</v>
      </c>
      <c r="E11" s="22" t="s">
        <v>37</v>
      </c>
      <c r="F11" s="22">
        <f>IF(E11="прямая",IF(D11&lt;0.8,3,IF(D11&gt;1.2,1,2)),IF(D11&lt;0.8,1,IF(D11&gt;1.2,3,2)))</f>
        <v>2</v>
      </c>
    </row>
    <row r="12" spans="1:6" ht="30">
      <c r="A12" s="24" t="s">
        <v>51</v>
      </c>
      <c r="B12" s="17">
        <v>0</v>
      </c>
      <c r="C12" s="17">
        <f>2_4!B9</f>
        <v>0</v>
      </c>
      <c r="D12" s="25">
        <f t="shared" si="0"/>
        <v>1</v>
      </c>
      <c r="E12" s="22" t="s">
        <v>38</v>
      </c>
      <c r="F12" s="22" t="s">
        <v>38</v>
      </c>
    </row>
    <row r="13" spans="1:6" ht="60">
      <c r="A13" s="24" t="s">
        <v>52</v>
      </c>
      <c r="B13" s="17">
        <v>0</v>
      </c>
      <c r="C13" s="17">
        <f>2_4!B10</f>
        <v>0</v>
      </c>
      <c r="D13" s="25">
        <f t="shared" si="0"/>
        <v>1</v>
      </c>
      <c r="E13" s="22" t="s">
        <v>38</v>
      </c>
      <c r="F13" s="22" t="s">
        <v>38</v>
      </c>
    </row>
    <row r="14" spans="1:6" ht="30">
      <c r="A14" s="24" t="s">
        <v>53</v>
      </c>
      <c r="B14" s="17">
        <v>0</v>
      </c>
      <c r="C14" s="17">
        <f>2_4!B11</f>
        <v>0</v>
      </c>
      <c r="D14" s="25">
        <f t="shared" si="0"/>
        <v>1</v>
      </c>
      <c r="E14" s="22" t="s">
        <v>38</v>
      </c>
      <c r="F14" s="22" t="s">
        <v>38</v>
      </c>
    </row>
    <row r="15" spans="1:6" ht="45">
      <c r="A15" s="24" t="s">
        <v>54</v>
      </c>
      <c r="B15" s="17">
        <v>0</v>
      </c>
      <c r="C15" s="17">
        <f>2_4!B12</f>
        <v>0</v>
      </c>
      <c r="D15" s="25">
        <f t="shared" si="0"/>
        <v>1</v>
      </c>
      <c r="E15" s="22" t="s">
        <v>38</v>
      </c>
      <c r="F15" s="22" t="s">
        <v>38</v>
      </c>
    </row>
    <row r="16" spans="1:6" ht="15">
      <c r="A16" s="24"/>
      <c r="B16" s="22"/>
      <c r="C16" s="22"/>
      <c r="D16" s="22"/>
      <c r="E16" s="22"/>
      <c r="F16" s="22"/>
    </row>
    <row r="17" spans="1:6" ht="60">
      <c r="A17" s="24" t="s">
        <v>77</v>
      </c>
      <c r="B17" s="22" t="s">
        <v>38</v>
      </c>
      <c r="C17" s="22" t="s">
        <v>38</v>
      </c>
      <c r="D17" s="22" t="s">
        <v>38</v>
      </c>
      <c r="E17" s="22" t="s">
        <v>38</v>
      </c>
      <c r="F17" s="22">
        <f>AVERAGE(F18:F20)</f>
        <v>2</v>
      </c>
    </row>
    <row r="18" spans="1:6" s="15" customFormat="1" ht="45">
      <c r="A18" s="24" t="s">
        <v>78</v>
      </c>
      <c r="B18" s="17">
        <v>0</v>
      </c>
      <c r="C18" s="17">
        <f>2_4!B13</f>
        <v>0</v>
      </c>
      <c r="D18" s="25">
        <f>IF(C18&gt;0,B18/C18,IF(B18&gt;0,1.21,1))</f>
        <v>1</v>
      </c>
      <c r="E18" s="22" t="s">
        <v>37</v>
      </c>
      <c r="F18" s="22">
        <f>IF(E18="прямая",IF(D18&lt;0.8,3,IF(D18&gt;1.2,1,2)),IF(D18&lt;0.8,1,IF(D18&gt;1.2,3,2)))</f>
        <v>2</v>
      </c>
    </row>
    <row r="19" spans="1:6" s="15" customFormat="1" ht="60">
      <c r="A19" s="24" t="s">
        <v>79</v>
      </c>
      <c r="B19" s="17">
        <v>0</v>
      </c>
      <c r="C19" s="17">
        <f>2_4!B14</f>
        <v>0</v>
      </c>
      <c r="D19" s="25">
        <f>IF(C19&gt;0,B19/C19,IF(B19&gt;0,1.21,1))</f>
        <v>1</v>
      </c>
      <c r="E19" s="22" t="s">
        <v>37</v>
      </c>
      <c r="F19" s="22">
        <f>IF(E19="прямая",IF(D19&lt;0.8,3,IF(D19&gt;1.2,1,2)),IF(D19&lt;0.8,1,IF(D19&gt;1.2,3,2)))</f>
        <v>2</v>
      </c>
    </row>
    <row r="20" spans="1:6" s="15" customFormat="1" ht="60">
      <c r="A20" s="24" t="s">
        <v>80</v>
      </c>
      <c r="B20" s="17">
        <v>0</v>
      </c>
      <c r="C20" s="17">
        <f>2_4!B15</f>
        <v>0</v>
      </c>
      <c r="D20" s="25">
        <f>IF(C20&gt;0,B20/C20,IF(B20&gt;0,1.21,1))</f>
        <v>1</v>
      </c>
      <c r="E20" s="22" t="s">
        <v>37</v>
      </c>
      <c r="F20" s="22">
        <f>IF(E20="прямая",IF(D20&lt;0.8,3,IF(D20&gt;1.2,1,2)),IF(D20&lt;0.8,1,IF(D20&gt;1.2,3,2)))</f>
        <v>2</v>
      </c>
    </row>
    <row r="21" spans="1:6" ht="15">
      <c r="A21" s="24"/>
      <c r="B21" s="22"/>
      <c r="C21" s="22"/>
      <c r="D21" s="22"/>
      <c r="E21" s="22"/>
      <c r="F21" s="22"/>
    </row>
    <row r="22" spans="1:6" ht="60">
      <c r="A22" s="24" t="s">
        <v>55</v>
      </c>
      <c r="B22" s="17">
        <v>0</v>
      </c>
      <c r="C22" s="17">
        <f>2_4!B16</f>
        <v>0</v>
      </c>
      <c r="D22" s="25">
        <f>IF(C22&gt;0,B22/C22,IF(B22&gt;0,1.21,1))</f>
        <v>1</v>
      </c>
      <c r="E22" s="22" t="s">
        <v>37</v>
      </c>
      <c r="F22" s="22">
        <f>IF(E22="прямая",IF(D22&lt;0.8,3,IF(D22&gt;1.2,1,2)),IF(D22&lt;0.8,1,IF(D22&gt;1.2,3,2)))</f>
        <v>2</v>
      </c>
    </row>
    <row r="23" spans="1:6" ht="15">
      <c r="A23" s="24"/>
      <c r="B23" s="22"/>
      <c r="C23" s="22"/>
      <c r="D23" s="22"/>
      <c r="E23" s="22"/>
      <c r="F23" s="22"/>
    </row>
    <row r="24" spans="1:6" ht="75">
      <c r="A24" s="24" t="s">
        <v>56</v>
      </c>
      <c r="B24" s="17">
        <v>0</v>
      </c>
      <c r="C24" s="17">
        <f>2_4!B17</f>
        <v>0</v>
      </c>
      <c r="D24" s="25">
        <f>IF(C24&gt;0,B24/C24,IF(B24&gt;0,1.21,1))</f>
        <v>1</v>
      </c>
      <c r="E24" s="22" t="s">
        <v>37</v>
      </c>
      <c r="F24" s="22">
        <f>IF(E24="прямая",IF(D24&lt;0.8,3,IF(D24&gt;1.2,1,2)),IF(D24&lt;0.8,1,IF(D24&gt;1.2,3,2)))</f>
        <v>2</v>
      </c>
    </row>
    <row r="25" spans="1:6" ht="15">
      <c r="A25" s="24"/>
      <c r="B25" s="22"/>
      <c r="C25" s="22"/>
      <c r="D25" s="22"/>
      <c r="E25" s="22"/>
      <c r="F25" s="22"/>
    </row>
    <row r="26" spans="1:6" ht="45">
      <c r="A26" s="24" t="s">
        <v>57</v>
      </c>
      <c r="B26" s="22" t="s">
        <v>38</v>
      </c>
      <c r="C26" s="22" t="s">
        <v>38</v>
      </c>
      <c r="D26" s="22" t="s">
        <v>38</v>
      </c>
      <c r="E26" s="22" t="s">
        <v>38</v>
      </c>
      <c r="F26" s="22">
        <f>F27</f>
        <v>2</v>
      </c>
    </row>
    <row r="27" spans="1:6" ht="90">
      <c r="A27" s="24" t="s">
        <v>58</v>
      </c>
      <c r="B27" s="17">
        <v>0</v>
      </c>
      <c r="C27" s="17">
        <f>2_4!B18</f>
        <v>0</v>
      </c>
      <c r="D27" s="25">
        <f>IF(C27&gt;0,B27/C27,IF(B27&gt;0,1.21,1))</f>
        <v>1</v>
      </c>
      <c r="E27" s="22" t="s">
        <v>39</v>
      </c>
      <c r="F27" s="22">
        <f>IF(E27="прямая",IF(D27&lt;0.8,3,IF(D27&gt;1.2,1,2)),IF(D27&lt;0.8,1,IF(D27&gt;1.2,3,2)))</f>
        <v>2</v>
      </c>
    </row>
    <row r="28" spans="1:6" ht="15">
      <c r="A28" s="24"/>
      <c r="B28" s="22"/>
      <c r="C28" s="22"/>
      <c r="D28" s="22"/>
      <c r="E28" s="22"/>
      <c r="F28" s="22"/>
    </row>
    <row r="29" spans="1:6" ht="60">
      <c r="A29" s="24" t="s">
        <v>81</v>
      </c>
      <c r="B29" s="22" t="s">
        <v>38</v>
      </c>
      <c r="C29" s="22" t="s">
        <v>38</v>
      </c>
      <c r="D29" s="22" t="s">
        <v>38</v>
      </c>
      <c r="E29" s="22" t="s">
        <v>38</v>
      </c>
      <c r="F29" s="22">
        <f>AVERAGE(F30:F31)</f>
        <v>2</v>
      </c>
    </row>
    <row r="30" spans="1:6" s="15" customFormat="1" ht="60">
      <c r="A30" s="24" t="s">
        <v>82</v>
      </c>
      <c r="B30" s="17">
        <v>0</v>
      </c>
      <c r="C30" s="17">
        <f>2_4!B19</f>
        <v>0</v>
      </c>
      <c r="D30" s="25">
        <f>IF(C30&gt;0,B30/C30,IF(B30&gt;0,1.21,1))</f>
        <v>1</v>
      </c>
      <c r="E30" s="22" t="s">
        <v>39</v>
      </c>
      <c r="F30" s="22">
        <f>IF(E30="прямая",IF(D30&lt;0.8,3,IF(D30&gt;1.2,1,2)),IF(D30&lt;0.8,1,IF(D30&gt;1.2,3,2)))</f>
        <v>2</v>
      </c>
    </row>
    <row r="31" spans="1:6" s="15" customFormat="1" ht="90">
      <c r="A31" s="24" t="s">
        <v>83</v>
      </c>
      <c r="B31" s="17">
        <v>0</v>
      </c>
      <c r="C31" s="17">
        <f>2_4!B20</f>
        <v>0</v>
      </c>
      <c r="D31" s="25">
        <f>IF(C31&gt;0,B31/C31,IF(B31&gt;0,1.21,1))</f>
        <v>1</v>
      </c>
      <c r="E31" s="22" t="s">
        <v>39</v>
      </c>
      <c r="F31" s="22">
        <f>IF(E31="прямая",IF(D31&lt;0.8,3,IF(D31&gt;1.2,1,2)),IF(D31&lt;0.8,1,IF(D31&gt;1.2,3,2)))</f>
        <v>2</v>
      </c>
    </row>
    <row r="32" spans="1:6" ht="15">
      <c r="A32" s="24"/>
      <c r="B32" s="22"/>
      <c r="C32" s="22"/>
      <c r="D32" s="22"/>
      <c r="E32" s="22"/>
      <c r="F32" s="22"/>
    </row>
    <row r="33" spans="1:6" ht="30">
      <c r="A33" s="24" t="s">
        <v>59</v>
      </c>
      <c r="B33" s="22" t="s">
        <v>38</v>
      </c>
      <c r="C33" s="22" t="s">
        <v>38</v>
      </c>
      <c r="D33" s="22" t="s">
        <v>38</v>
      </c>
      <c r="E33" s="22" t="s">
        <v>38</v>
      </c>
      <c r="F33" s="22">
        <f>AVERAGE(F9,F17,F22,F24,F26,F29)</f>
        <v>2</v>
      </c>
    </row>
  </sheetData>
  <sheetProtection/>
  <mergeCells count="8">
    <mergeCell ref="A2:F2"/>
    <mergeCell ref="A6:A7"/>
    <mergeCell ref="A4:F4"/>
    <mergeCell ref="A3:F3"/>
    <mergeCell ref="E6:E7"/>
    <mergeCell ref="F6:F7"/>
    <mergeCell ref="B6:C6"/>
    <mergeCell ref="D6:D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6"/>
  <sheetViews>
    <sheetView view="pageBreakPreview" zoomScaleSheetLayoutView="100" zoomScalePageLayoutView="0" workbookViewId="0" topLeftCell="A1">
      <pane ySplit="8" topLeftCell="BM24" activePane="bottomLeft" state="frozen"/>
      <selection pane="topLeft" activeCell="A1" sqref="A1"/>
      <selection pane="bottomLeft" activeCell="F26" sqref="F26"/>
    </sheetView>
  </sheetViews>
  <sheetFormatPr defaultColWidth="9.00390625" defaultRowHeight="12.75"/>
  <cols>
    <col min="1" max="1" width="53.125" style="1" customWidth="1"/>
    <col min="2" max="6" width="8.00390625" style="1" customWidth="1"/>
    <col min="7" max="16384" width="9.125" style="1" customWidth="1"/>
  </cols>
  <sheetData>
    <row r="1" ht="12" customHeight="1"/>
    <row r="2" spans="1:6" ht="15.75">
      <c r="A2" s="83" t="s">
        <v>46</v>
      </c>
      <c r="B2" s="74"/>
      <c r="C2" s="74"/>
      <c r="D2" s="74"/>
      <c r="E2" s="74"/>
      <c r="F2" s="74"/>
    </row>
    <row r="3" spans="1:6" s="2" customFormat="1" ht="16.5" customHeight="1">
      <c r="A3" s="78" t="str">
        <f>данные!B1</f>
        <v>ОАО "Завод Тула"</v>
      </c>
      <c r="B3" s="78"/>
      <c r="C3" s="78"/>
      <c r="D3" s="78"/>
      <c r="E3" s="78"/>
      <c r="F3" s="78"/>
    </row>
    <row r="4" spans="1:6" s="9" customFormat="1" ht="13.5" customHeight="1">
      <c r="A4" s="77" t="s">
        <v>28</v>
      </c>
      <c r="B4" s="77"/>
      <c r="C4" s="77"/>
      <c r="D4" s="77"/>
      <c r="E4" s="77"/>
      <c r="F4" s="77"/>
    </row>
    <row r="5" ht="3.75" customHeight="1"/>
    <row r="6" spans="1:6" s="11" customFormat="1" ht="15">
      <c r="A6" s="75" t="s">
        <v>29</v>
      </c>
      <c r="B6" s="81" t="s">
        <v>30</v>
      </c>
      <c r="C6" s="82"/>
      <c r="D6" s="79" t="s">
        <v>31</v>
      </c>
      <c r="E6" s="79" t="s">
        <v>32</v>
      </c>
      <c r="F6" s="79" t="s">
        <v>33</v>
      </c>
    </row>
    <row r="7" spans="1:6" s="11" customFormat="1" ht="45.75" customHeight="1">
      <c r="A7" s="76"/>
      <c r="B7" s="10" t="s">
        <v>34</v>
      </c>
      <c r="C7" s="10" t="s">
        <v>35</v>
      </c>
      <c r="D7" s="80"/>
      <c r="E7" s="80"/>
      <c r="F7" s="80"/>
    </row>
    <row r="8" spans="1:6" s="14" customFormat="1" ht="15">
      <c r="A8" s="16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</row>
    <row r="9" spans="1:6" ht="45">
      <c r="A9" s="24" t="s">
        <v>117</v>
      </c>
      <c r="B9" s="22" t="s">
        <v>38</v>
      </c>
      <c r="C9" s="22" t="s">
        <v>38</v>
      </c>
      <c r="D9" s="22" t="s">
        <v>38</v>
      </c>
      <c r="E9" s="22" t="s">
        <v>38</v>
      </c>
      <c r="F9" s="22">
        <f>AVERAGE(F10:F11,F14)</f>
        <v>0.5</v>
      </c>
    </row>
    <row r="10" spans="1:6" s="15" customFormat="1" ht="60">
      <c r="A10" s="24" t="s">
        <v>118</v>
      </c>
      <c r="B10" s="17">
        <v>0</v>
      </c>
      <c r="C10" s="17">
        <f>2_4!B22</f>
        <v>0</v>
      </c>
      <c r="D10" s="25">
        <f>IF(C10&gt;0,B10/C10,IF(B10&gt;0,1.21,1))</f>
        <v>1</v>
      </c>
      <c r="E10" s="22" t="s">
        <v>39</v>
      </c>
      <c r="F10" s="22">
        <f>IF(E10="прямая",IF(D10&lt;0.8,3,IF(D10&gt;1.2,1,2)),IF(D10&lt;0.8,1,IF(D10&gt;1.2,3,2)))*0.25</f>
        <v>0.5</v>
      </c>
    </row>
    <row r="11" spans="1:6" s="15" customFormat="1" ht="45">
      <c r="A11" s="24" t="s">
        <v>119</v>
      </c>
      <c r="B11" s="22" t="s">
        <v>38</v>
      </c>
      <c r="C11" s="22" t="s">
        <v>38</v>
      </c>
      <c r="D11" s="22" t="s">
        <v>38</v>
      </c>
      <c r="E11" s="22" t="s">
        <v>39</v>
      </c>
      <c r="F11" s="22">
        <f>AVERAGE(F12:F13)</f>
        <v>0.5</v>
      </c>
    </row>
    <row r="12" spans="1:6" ht="45">
      <c r="A12" s="24" t="s">
        <v>47</v>
      </c>
      <c r="B12" s="17">
        <v>0</v>
      </c>
      <c r="C12" s="17">
        <f>2_4!B23</f>
        <v>0</v>
      </c>
      <c r="D12" s="25">
        <f>IF(C12&gt;0,B12/C12,IF(B12&gt;0,1.21,1))</f>
        <v>1</v>
      </c>
      <c r="E12" s="22" t="s">
        <v>38</v>
      </c>
      <c r="F12" s="22">
        <f>IF(E11="прямая",IF(D12&lt;0.8,3,IF(D12&gt;1.2,1,2)),IF(D12&lt;0.8,1,IF(D12&gt;1.2,3,2)))*0.25</f>
        <v>0.5</v>
      </c>
    </row>
    <row r="13" spans="1:6" ht="15">
      <c r="A13" s="24" t="s">
        <v>48</v>
      </c>
      <c r="B13" s="17">
        <v>0</v>
      </c>
      <c r="C13" s="17">
        <f>2_4!B24</f>
        <v>0</v>
      </c>
      <c r="D13" s="25">
        <f>IF(C13&gt;0,B13/C13,IF(B13&gt;0,1.21,1))</f>
        <v>1</v>
      </c>
      <c r="E13" s="22" t="s">
        <v>38</v>
      </c>
      <c r="F13" s="22">
        <f>IF(E11="прямая",IF(D13&lt;0.8,3,IF(D13&gt;1.2,1,2)),IF(D13&lt;0.8,1,IF(D13&gt;1.2,3,2)))*0.25</f>
        <v>0.5</v>
      </c>
    </row>
    <row r="14" spans="1:6" s="15" customFormat="1" ht="105">
      <c r="A14" s="24" t="s">
        <v>120</v>
      </c>
      <c r="B14" s="17">
        <v>0</v>
      </c>
      <c r="C14" s="17">
        <f>2_4!B25</f>
        <v>0</v>
      </c>
      <c r="D14" s="25">
        <f>IF(C14&gt;0,B14/C14,IF(B14&gt;0,1.21,1))</f>
        <v>1</v>
      </c>
      <c r="E14" s="22" t="s">
        <v>39</v>
      </c>
      <c r="F14" s="22">
        <f>IF(E14="прямая",IF(D14&lt;0.8,3,IF(D14&gt;1.2,1,2)),IF(D14&lt;0.8,1,IF(D14&gt;1.2,3,2)))*0.25</f>
        <v>0.5</v>
      </c>
    </row>
    <row r="15" spans="1:6" ht="15">
      <c r="A15" s="24"/>
      <c r="B15" s="22"/>
      <c r="C15" s="22"/>
      <c r="D15" s="22"/>
      <c r="E15" s="22"/>
      <c r="F15" s="22"/>
    </row>
    <row r="16" spans="1:6" ht="45">
      <c r="A16" s="24" t="s">
        <v>121</v>
      </c>
      <c r="B16" s="22" t="s">
        <v>38</v>
      </c>
      <c r="C16" s="22" t="s">
        <v>38</v>
      </c>
      <c r="D16" s="22" t="s">
        <v>38</v>
      </c>
      <c r="E16" s="22" t="s">
        <v>38</v>
      </c>
      <c r="F16" s="22">
        <f>F17</f>
        <v>0.5</v>
      </c>
    </row>
    <row r="17" spans="1:6" ht="60">
      <c r="A17" s="24" t="s">
        <v>122</v>
      </c>
      <c r="B17" s="17">
        <v>0</v>
      </c>
      <c r="C17" s="17">
        <f>2_4!B26</f>
        <v>0</v>
      </c>
      <c r="D17" s="25">
        <f>IF(C17&gt;0,B17/C17,IF(B17&gt;0,1.21,1))</f>
        <v>1</v>
      </c>
      <c r="E17" s="22" t="s">
        <v>39</v>
      </c>
      <c r="F17" s="22">
        <f>IF(E17="прямая",IF(D17&lt;0.8,3,IF(D17&gt;1.2,1,2)),IF(D17&lt;0.8,1,IF(D17&gt;1.2,3,2)))*0.25</f>
        <v>0.5</v>
      </c>
    </row>
    <row r="18" spans="1:6" ht="15">
      <c r="A18" s="24"/>
      <c r="B18" s="22"/>
      <c r="C18" s="22"/>
      <c r="D18" s="22"/>
      <c r="E18" s="22"/>
      <c r="F18" s="22"/>
    </row>
    <row r="19" spans="1:6" ht="45">
      <c r="A19" s="24" t="s">
        <v>123</v>
      </c>
      <c r="B19" s="22" t="s">
        <v>38</v>
      </c>
      <c r="C19" s="22" t="s">
        <v>38</v>
      </c>
      <c r="D19" s="22" t="s">
        <v>38</v>
      </c>
      <c r="E19" s="22" t="s">
        <v>38</v>
      </c>
      <c r="F19" s="22">
        <f>AVERAGE(F20:F21)</f>
        <v>0.5</v>
      </c>
    </row>
    <row r="20" spans="1:6" s="15" customFormat="1" ht="60">
      <c r="A20" s="24" t="s">
        <v>124</v>
      </c>
      <c r="B20" s="17">
        <v>0</v>
      </c>
      <c r="C20" s="17">
        <f>2_4!B27</f>
        <v>0</v>
      </c>
      <c r="D20" s="25">
        <f>IF(C20&gt;0,B20/C20,IF(B20&gt;0,1.21,1))</f>
        <v>1</v>
      </c>
      <c r="E20" s="22" t="s">
        <v>37</v>
      </c>
      <c r="F20" s="22">
        <f>IF(E20="прямая",IF(D20&lt;0.8,3,IF(D20&gt;1.2,1,2)),IF(D20&lt;0.8,1,IF(D20&gt;1.2,3,2)))*0.25</f>
        <v>0.5</v>
      </c>
    </row>
    <row r="21" spans="1:6" s="15" customFormat="1" ht="90">
      <c r="A21" s="24" t="s">
        <v>125</v>
      </c>
      <c r="B21" s="17">
        <v>0</v>
      </c>
      <c r="C21" s="17">
        <f>2_4!B28</f>
        <v>0</v>
      </c>
      <c r="D21" s="25">
        <f>IF(C21&gt;0,B21/C21,IF(B21&gt;0,1.21,1))</f>
        <v>1</v>
      </c>
      <c r="E21" s="22" t="s">
        <v>39</v>
      </c>
      <c r="F21" s="22">
        <f>IF(E21="прямая",IF(D21&lt;0.8,3,IF(D21&gt;1.2,1,2)),IF(D21&lt;0.8,1,IF(D21&gt;1.2,3,2)))*0.25</f>
        <v>0.5</v>
      </c>
    </row>
    <row r="22" spans="1:6" ht="15">
      <c r="A22" s="24"/>
      <c r="B22" s="22"/>
      <c r="C22" s="22"/>
      <c r="D22" s="22"/>
      <c r="E22" s="22"/>
      <c r="F22" s="22"/>
    </row>
    <row r="23" spans="1:6" ht="45">
      <c r="A23" s="24" t="s">
        <v>126</v>
      </c>
      <c r="B23" s="22" t="s">
        <v>38</v>
      </c>
      <c r="C23" s="22" t="s">
        <v>38</v>
      </c>
      <c r="D23" s="22" t="s">
        <v>38</v>
      </c>
      <c r="E23" s="22" t="s">
        <v>38</v>
      </c>
      <c r="F23" s="22">
        <f>F24</f>
        <v>0.2</v>
      </c>
    </row>
    <row r="24" spans="1:6" ht="75">
      <c r="A24" s="24" t="s">
        <v>127</v>
      </c>
      <c r="B24" s="17">
        <v>0</v>
      </c>
      <c r="C24" s="17">
        <f>2_4!B29</f>
        <v>0</v>
      </c>
      <c r="D24" s="25">
        <f>IF(C24&gt;0,B24/C24,IF(B24&gt;0,1.21,1))</f>
        <v>1</v>
      </c>
      <c r="E24" s="22" t="s">
        <v>39</v>
      </c>
      <c r="F24" s="22">
        <f>IF(E24="прямая",IF(D24&lt;0.8,3,IF(D24&gt;1.2,1,2)),IF(D24&lt;0.8,1,IF(D24&gt;1.2,3,2)))*0.1</f>
        <v>0.2</v>
      </c>
    </row>
    <row r="25" spans="1:6" ht="15">
      <c r="A25" s="24"/>
      <c r="B25" s="22"/>
      <c r="C25" s="22"/>
      <c r="D25" s="22"/>
      <c r="E25" s="22"/>
      <c r="F25" s="22"/>
    </row>
    <row r="26" spans="1:6" ht="30">
      <c r="A26" s="24" t="s">
        <v>128</v>
      </c>
      <c r="B26" s="22" t="s">
        <v>38</v>
      </c>
      <c r="C26" s="22" t="s">
        <v>38</v>
      </c>
      <c r="D26" s="22" t="s">
        <v>38</v>
      </c>
      <c r="E26" s="22" t="s">
        <v>38</v>
      </c>
      <c r="F26" s="26">
        <f>ROUND(AVERAGE(F9,F16,F19,F23),3)</f>
        <v>0.425</v>
      </c>
    </row>
  </sheetData>
  <sheetProtection/>
  <mergeCells count="8">
    <mergeCell ref="A2:F2"/>
    <mergeCell ref="A4:F4"/>
    <mergeCell ref="A6:A7"/>
    <mergeCell ref="A3:F3"/>
    <mergeCell ref="F6:F7"/>
    <mergeCell ref="B6:C6"/>
    <mergeCell ref="D6:D7"/>
    <mergeCell ref="E6:E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3"/>
  <sheetViews>
    <sheetView view="pageBreakPreview" zoomScaleSheetLayoutView="100" zoomScalePageLayoutView="0" workbookViewId="0" topLeftCell="A1">
      <pane ySplit="8" topLeftCell="BM12" activePane="bottomLeft" state="frozen"/>
      <selection pane="topLeft" activeCell="A1" sqref="A1"/>
      <selection pane="bottomLeft" activeCell="F12" sqref="F12"/>
    </sheetView>
  </sheetViews>
  <sheetFormatPr defaultColWidth="9.00390625" defaultRowHeight="12.75"/>
  <cols>
    <col min="1" max="1" width="53.125" style="1" customWidth="1"/>
    <col min="2" max="5" width="8.00390625" style="1" customWidth="1"/>
    <col min="6" max="6" width="8.125" style="1" customWidth="1"/>
    <col min="7" max="16384" width="9.125" style="1" customWidth="1"/>
  </cols>
  <sheetData>
    <row r="1" ht="12" customHeight="1"/>
    <row r="2" spans="1:5" ht="15.75">
      <c r="A2" s="74" t="s">
        <v>27</v>
      </c>
      <c r="B2" s="74"/>
      <c r="C2" s="74"/>
      <c r="D2" s="74"/>
      <c r="E2" s="74"/>
    </row>
    <row r="3" spans="1:6" s="2" customFormat="1" ht="16.5" customHeight="1">
      <c r="A3" s="78" t="str">
        <f>данные!B1</f>
        <v>ОАО "Завод Тула"</v>
      </c>
      <c r="B3" s="78"/>
      <c r="C3" s="78"/>
      <c r="D3" s="78"/>
      <c r="E3" s="78"/>
      <c r="F3" s="78"/>
    </row>
    <row r="4" spans="1:6" s="9" customFormat="1" ht="13.5" customHeight="1">
      <c r="A4" s="77" t="s">
        <v>28</v>
      </c>
      <c r="B4" s="77"/>
      <c r="C4" s="77"/>
      <c r="D4" s="77"/>
      <c r="E4" s="77"/>
      <c r="F4" s="77"/>
    </row>
    <row r="5" ht="3.75" customHeight="1"/>
    <row r="6" spans="1:6" s="11" customFormat="1" ht="30" customHeight="1">
      <c r="A6" s="75" t="s">
        <v>29</v>
      </c>
      <c r="B6" s="81" t="s">
        <v>30</v>
      </c>
      <c r="C6" s="82"/>
      <c r="D6" s="79" t="s">
        <v>31</v>
      </c>
      <c r="E6" s="79" t="s">
        <v>32</v>
      </c>
      <c r="F6" s="79" t="s">
        <v>33</v>
      </c>
    </row>
    <row r="7" spans="1:6" s="11" customFormat="1" ht="45.75" customHeight="1">
      <c r="A7" s="76"/>
      <c r="B7" s="10" t="s">
        <v>34</v>
      </c>
      <c r="C7" s="10" t="s">
        <v>35</v>
      </c>
      <c r="D7" s="80"/>
      <c r="E7" s="80"/>
      <c r="F7" s="80"/>
    </row>
    <row r="8" spans="1:6" s="14" customFormat="1" ht="15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</row>
    <row r="9" spans="1:6" ht="60">
      <c r="A9" s="20" t="s">
        <v>36</v>
      </c>
      <c r="B9" s="17">
        <v>0</v>
      </c>
      <c r="C9" s="17">
        <f>2_4!B31</f>
        <v>0</v>
      </c>
      <c r="D9" s="25">
        <f>IF(C9&gt;0,B9/C9,IF(B9&gt;0,1.21,1))</f>
        <v>1</v>
      </c>
      <c r="E9" s="22" t="s">
        <v>37</v>
      </c>
      <c r="F9" s="22">
        <f>IF(E9="прямая",IF(D9&lt;0.8,3,IF(D9&gt;1.2,1,2)),IF(D9&lt;0.8,1,IF(D9&gt;1.2,3,2)))</f>
        <v>2</v>
      </c>
    </row>
    <row r="10" spans="1:6" ht="15">
      <c r="A10" s="20"/>
      <c r="B10" s="17"/>
      <c r="C10" s="17"/>
      <c r="D10" s="17"/>
      <c r="E10" s="22"/>
      <c r="F10" s="17"/>
    </row>
    <row r="11" spans="1:6" ht="30">
      <c r="A11" s="20" t="s">
        <v>71</v>
      </c>
      <c r="B11" s="17" t="s">
        <v>38</v>
      </c>
      <c r="C11" s="17" t="s">
        <v>38</v>
      </c>
      <c r="D11" s="17" t="s">
        <v>38</v>
      </c>
      <c r="E11" s="22" t="s">
        <v>38</v>
      </c>
      <c r="F11" s="18">
        <f>AVERAGE(F12:F17)</f>
        <v>2</v>
      </c>
    </row>
    <row r="12" spans="1:6" s="15" customFormat="1" ht="61.5" customHeight="1">
      <c r="A12" s="21" t="s">
        <v>68</v>
      </c>
      <c r="B12" s="17">
        <v>0</v>
      </c>
      <c r="C12" s="17">
        <f>2_4!B32</f>
        <v>0</v>
      </c>
      <c r="D12" s="25">
        <f aca="true" t="shared" si="0" ref="D12:D17">IF(C12&gt;0,B12/C12,IF(B12&gt;0,1.21,1))</f>
        <v>1</v>
      </c>
      <c r="E12" s="22" t="s">
        <v>39</v>
      </c>
      <c r="F12" s="22">
        <f aca="true" t="shared" si="1" ref="F12:F17">IF(E12="прямая",IF(D12&lt;0.8,3,IF(D12&gt;1.2,1,2)),IF(D12&lt;0.8,1,IF(D12&gt;1.2,3,2)))</f>
        <v>2</v>
      </c>
    </row>
    <row r="13" spans="1:6" s="15" customFormat="1" ht="74.25" customHeight="1">
      <c r="A13" s="21" t="s">
        <v>61</v>
      </c>
      <c r="B13" s="17">
        <v>0</v>
      </c>
      <c r="C13" s="17">
        <f>2_4!B33</f>
        <v>0</v>
      </c>
      <c r="D13" s="25">
        <f t="shared" si="0"/>
        <v>1</v>
      </c>
      <c r="E13" s="22" t="s">
        <v>37</v>
      </c>
      <c r="F13" s="22">
        <f t="shared" si="1"/>
        <v>2</v>
      </c>
    </row>
    <row r="14" spans="1:6" s="15" customFormat="1" ht="92.25" customHeight="1">
      <c r="A14" s="21" t="s">
        <v>62</v>
      </c>
      <c r="B14" s="17">
        <v>0</v>
      </c>
      <c r="C14" s="17">
        <f>2_4!B34</f>
        <v>0</v>
      </c>
      <c r="D14" s="25">
        <f t="shared" si="0"/>
        <v>1</v>
      </c>
      <c r="E14" s="22" t="s">
        <v>39</v>
      </c>
      <c r="F14" s="22">
        <f t="shared" si="1"/>
        <v>2</v>
      </c>
    </row>
    <row r="15" spans="1:6" s="15" customFormat="1" ht="90">
      <c r="A15" s="21" t="s">
        <v>63</v>
      </c>
      <c r="B15" s="17">
        <v>0</v>
      </c>
      <c r="C15" s="17">
        <f>2_4!B35</f>
        <v>0</v>
      </c>
      <c r="D15" s="25">
        <f t="shared" si="0"/>
        <v>1</v>
      </c>
      <c r="E15" s="22" t="s">
        <v>39</v>
      </c>
      <c r="F15" s="22">
        <f t="shared" si="1"/>
        <v>2</v>
      </c>
    </row>
    <row r="16" spans="1:6" s="15" customFormat="1" ht="60">
      <c r="A16" s="21" t="s">
        <v>64</v>
      </c>
      <c r="B16" s="17">
        <v>0</v>
      </c>
      <c r="C16" s="17">
        <f>2_4!B36</f>
        <v>0</v>
      </c>
      <c r="D16" s="25">
        <f t="shared" si="0"/>
        <v>1</v>
      </c>
      <c r="E16" s="22" t="s">
        <v>37</v>
      </c>
      <c r="F16" s="22">
        <f t="shared" si="1"/>
        <v>2</v>
      </c>
    </row>
    <row r="17" spans="1:6" s="15" customFormat="1" ht="45">
      <c r="A17" s="21" t="s">
        <v>65</v>
      </c>
      <c r="B17" s="17">
        <v>0</v>
      </c>
      <c r="C17" s="17">
        <f>2_4!B37</f>
        <v>0</v>
      </c>
      <c r="D17" s="25">
        <f t="shared" si="0"/>
        <v>1</v>
      </c>
      <c r="E17" s="22" t="s">
        <v>37</v>
      </c>
      <c r="F17" s="22">
        <f t="shared" si="1"/>
        <v>2</v>
      </c>
    </row>
    <row r="18" spans="1:6" ht="15">
      <c r="A18" s="20"/>
      <c r="B18" s="17"/>
      <c r="C18" s="17"/>
      <c r="D18" s="17"/>
      <c r="E18" s="22"/>
      <c r="F18" s="19"/>
    </row>
    <row r="19" spans="1:6" ht="30">
      <c r="A19" s="20" t="s">
        <v>72</v>
      </c>
      <c r="B19" s="17" t="s">
        <v>38</v>
      </c>
      <c r="C19" s="17" t="s">
        <v>38</v>
      </c>
      <c r="D19" s="17" t="s">
        <v>38</v>
      </c>
      <c r="E19" s="22" t="s">
        <v>38</v>
      </c>
      <c r="F19" s="17">
        <f>AVERAGE(F20:F21)</f>
        <v>2</v>
      </c>
    </row>
    <row r="20" spans="1:6" s="15" customFormat="1" ht="30">
      <c r="A20" s="21" t="s">
        <v>69</v>
      </c>
      <c r="B20" s="17">
        <v>0</v>
      </c>
      <c r="C20" s="17">
        <f>2_4!B38</f>
        <v>0</v>
      </c>
      <c r="D20" s="25">
        <f>IF(C20&gt;0,B20/C20,IF(B20&gt;0,1.21,1))</f>
        <v>1</v>
      </c>
      <c r="E20" s="22" t="s">
        <v>39</v>
      </c>
      <c r="F20" s="22">
        <f>IF(E20="прямая",IF(D20&lt;0.8,3,IF(D20&gt;1.2,1,2)),IF(D20&lt;0.8,1,IF(D20&gt;1.2,3,2)))</f>
        <v>2</v>
      </c>
    </row>
    <row r="21" spans="1:6" s="15" customFormat="1" ht="60">
      <c r="A21" s="21" t="s">
        <v>70</v>
      </c>
      <c r="B21" s="18" t="s">
        <v>38</v>
      </c>
      <c r="C21" s="18" t="s">
        <v>38</v>
      </c>
      <c r="D21" s="18"/>
      <c r="E21" s="22" t="s">
        <v>37</v>
      </c>
      <c r="F21" s="17">
        <f>AVERAGE(F22:F24)</f>
        <v>2</v>
      </c>
    </row>
    <row r="22" spans="1:6" ht="15">
      <c r="A22" s="20" t="s">
        <v>40</v>
      </c>
      <c r="B22" s="17">
        <v>0</v>
      </c>
      <c r="C22" s="17">
        <f>2_4!B39</f>
        <v>0</v>
      </c>
      <c r="D22" s="25">
        <f>IF(C22&gt;0,B22/C22,IF(B22&gt;0,1.21,1))</f>
        <v>1</v>
      </c>
      <c r="E22" s="22" t="s">
        <v>38</v>
      </c>
      <c r="F22" s="22">
        <f>IF(E21="прямая",IF(D22&lt;0.8,3,IF(D22&gt;1.2,1,2)),IF(D22&lt;0.8,1,IF(D22&gt;1.2,3,2)))</f>
        <v>2</v>
      </c>
    </row>
    <row r="23" spans="1:6" ht="30">
      <c r="A23" s="20" t="s">
        <v>41</v>
      </c>
      <c r="B23" s="17">
        <v>0</v>
      </c>
      <c r="C23" s="17">
        <f>2_4!B40</f>
        <v>0</v>
      </c>
      <c r="D23" s="25">
        <f>IF(C23&gt;0,B23/C23,IF(B23&gt;0,1.21,1))</f>
        <v>1</v>
      </c>
      <c r="E23" s="22" t="s">
        <v>38</v>
      </c>
      <c r="F23" s="22">
        <f>IF(E21="прямая",IF(D23&lt;0.8,3,IF(D23&gt;1.2,1,2)),IF(D23&lt;0.8,1,IF(D23&gt;1.2,3,2)))</f>
        <v>2</v>
      </c>
    </row>
    <row r="24" spans="1:6" ht="30">
      <c r="A24" s="20" t="s">
        <v>42</v>
      </c>
      <c r="B24" s="17">
        <v>0</v>
      </c>
      <c r="C24" s="17">
        <f>2_4!B41</f>
        <v>0</v>
      </c>
      <c r="D24" s="25">
        <f>IF(C24&gt;0,B24/C24,IF(B24&gt;0,1.21,1))</f>
        <v>1</v>
      </c>
      <c r="E24" s="22" t="s">
        <v>38</v>
      </c>
      <c r="F24" s="22">
        <f>IF(E21="прямая",IF(D24&lt;0.8,3,IF(D24&gt;1.2,1,2)),IF(D24&lt;0.8,1,IF(D24&gt;1.2,3,2)))</f>
        <v>2</v>
      </c>
    </row>
    <row r="25" spans="1:6" ht="15">
      <c r="A25" s="20"/>
      <c r="B25" s="17"/>
      <c r="C25" s="17"/>
      <c r="D25" s="17"/>
      <c r="E25" s="22"/>
      <c r="F25" s="17"/>
    </row>
    <row r="26" spans="1:6" ht="30">
      <c r="A26" s="20" t="s">
        <v>43</v>
      </c>
      <c r="B26" s="17" t="s">
        <v>38</v>
      </c>
      <c r="C26" s="17" t="s">
        <v>38</v>
      </c>
      <c r="D26" s="17" t="s">
        <v>38</v>
      </c>
      <c r="E26" s="22" t="s">
        <v>38</v>
      </c>
      <c r="F26" s="22">
        <f>F27</f>
        <v>2</v>
      </c>
    </row>
    <row r="27" spans="1:6" ht="60">
      <c r="A27" s="20" t="s">
        <v>44</v>
      </c>
      <c r="B27" s="17">
        <v>0</v>
      </c>
      <c r="C27" s="17">
        <f>2_4!B42</f>
        <v>0</v>
      </c>
      <c r="D27" s="25">
        <f>IF(C27&gt;0,B27/C27,IF(B27&gt;0,1.21,1))</f>
        <v>1</v>
      </c>
      <c r="E27" s="22" t="s">
        <v>39</v>
      </c>
      <c r="F27" s="17">
        <f>IF(E27="прямая",IF(D27&lt;0.8,3,IF(D27&gt;1.2,1,2)),IF(D27&lt;0.8,1,IF(D27&gt;1.2,3,2)))</f>
        <v>2</v>
      </c>
    </row>
    <row r="28" spans="1:6" ht="15">
      <c r="A28" s="20"/>
      <c r="B28" s="17"/>
      <c r="C28" s="17"/>
      <c r="D28" s="17"/>
      <c r="E28" s="22"/>
      <c r="F28" s="23"/>
    </row>
    <row r="29" spans="1:6" ht="75">
      <c r="A29" s="20" t="s">
        <v>73</v>
      </c>
      <c r="B29" s="17" t="s">
        <v>38</v>
      </c>
      <c r="C29" s="17" t="s">
        <v>38</v>
      </c>
      <c r="D29" s="17" t="s">
        <v>38</v>
      </c>
      <c r="E29" s="22" t="s">
        <v>38</v>
      </c>
      <c r="F29" s="17">
        <f>AVERAGE(F30:F31)</f>
        <v>2</v>
      </c>
    </row>
    <row r="30" spans="1:6" s="15" customFormat="1" ht="45">
      <c r="A30" s="21" t="s">
        <v>66</v>
      </c>
      <c r="B30" s="17">
        <v>0</v>
      </c>
      <c r="C30" s="17">
        <f>2_4!B43</f>
        <v>0</v>
      </c>
      <c r="D30" s="25">
        <f>IF(C30&gt;0,B30/C30,IF(B30&gt;0,1.21,1))</f>
        <v>1</v>
      </c>
      <c r="E30" s="22" t="s">
        <v>39</v>
      </c>
      <c r="F30" s="22">
        <f>IF(E30="прямая",IF(D30&lt;0.8,3,IF(D30&gt;1.2,1,2)),IF(D30&lt;0.8,1,IF(D30&gt;1.2,3,2)))</f>
        <v>2</v>
      </c>
    </row>
    <row r="31" spans="1:6" s="15" customFormat="1" ht="105">
      <c r="A31" s="21" t="s">
        <v>67</v>
      </c>
      <c r="B31" s="17">
        <v>0</v>
      </c>
      <c r="C31" s="17">
        <f>2_4!B44</f>
        <v>0</v>
      </c>
      <c r="D31" s="25">
        <f>IF(C31&gt;0,B31/C31,IF(B31&gt;0,1.21,1))</f>
        <v>1</v>
      </c>
      <c r="E31" s="22" t="s">
        <v>37</v>
      </c>
      <c r="F31" s="22">
        <f>IF(E31="прямая",IF(D31&lt;0.8,3,IF(D31&gt;1.2,1,2)),IF(D31&lt;0.8,1,IF(D31&gt;1.2,3,2)))</f>
        <v>2</v>
      </c>
    </row>
    <row r="32" spans="1:6" ht="15">
      <c r="A32" s="20"/>
      <c r="B32" s="17"/>
      <c r="C32" s="17"/>
      <c r="D32" s="17"/>
      <c r="E32" s="22"/>
      <c r="F32" s="17"/>
    </row>
    <row r="33" spans="1:6" ht="30">
      <c r="A33" s="20" t="s">
        <v>45</v>
      </c>
      <c r="B33" s="17" t="s">
        <v>38</v>
      </c>
      <c r="C33" s="17" t="s">
        <v>38</v>
      </c>
      <c r="D33" s="17" t="s">
        <v>38</v>
      </c>
      <c r="E33" s="22" t="s">
        <v>38</v>
      </c>
      <c r="F33" s="17">
        <f>AVERAGE(F9,F11,F19,F26,F29)</f>
        <v>2</v>
      </c>
    </row>
  </sheetData>
  <sheetProtection/>
  <mergeCells count="8">
    <mergeCell ref="A2:E2"/>
    <mergeCell ref="A4:F4"/>
    <mergeCell ref="F6:F7"/>
    <mergeCell ref="B6:C6"/>
    <mergeCell ref="D6:D7"/>
    <mergeCell ref="E6:E7"/>
    <mergeCell ref="A3:F3"/>
    <mergeCell ref="A6:A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6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28.625" style="1" customWidth="1"/>
    <col min="2" max="16384" width="9.125" style="1" customWidth="1"/>
  </cols>
  <sheetData>
    <row r="1" ht="12" customHeight="1"/>
    <row r="2" spans="1:6" ht="62.25" customHeight="1">
      <c r="A2" s="83" t="s">
        <v>113</v>
      </c>
      <c r="B2" s="83"/>
      <c r="C2" s="83"/>
      <c r="D2" s="83"/>
      <c r="E2" s="83"/>
      <c r="F2" s="83"/>
    </row>
    <row r="3" spans="1:6" ht="22.5" customHeight="1">
      <c r="A3" s="78" t="str">
        <f>данные!B1</f>
        <v>ОАО "Завод Тула"</v>
      </c>
      <c r="B3" s="78"/>
      <c r="C3" s="78"/>
      <c r="D3" s="78"/>
      <c r="E3" s="78"/>
      <c r="F3" s="78"/>
    </row>
    <row r="4" spans="1:6" ht="15">
      <c r="A4" s="77" t="s">
        <v>28</v>
      </c>
      <c r="B4" s="77"/>
      <c r="C4" s="77"/>
      <c r="D4" s="77"/>
      <c r="E4" s="77"/>
      <c r="F4" s="77"/>
    </row>
    <row r="5" s="2" customFormat="1" ht="15"/>
    <row r="6" spans="1:6" s="4" customFormat="1" ht="51">
      <c r="A6" s="3" t="s">
        <v>112</v>
      </c>
      <c r="B6" s="27">
        <f>данные!B2</f>
        <v>2012</v>
      </c>
      <c r="C6" s="27">
        <f>B6+1</f>
        <v>2013</v>
      </c>
      <c r="D6" s="27">
        <f>C6+1</f>
        <v>2014</v>
      </c>
      <c r="E6" s="27">
        <f>D6+1</f>
        <v>2015</v>
      </c>
      <c r="F6" s="27">
        <f>E6+1</f>
        <v>2016</v>
      </c>
    </row>
    <row r="7" spans="1:6" s="6" customFormat="1" ht="19.5" customHeight="1">
      <c r="A7" s="5" t="s">
        <v>24</v>
      </c>
      <c r="B7" s="28"/>
      <c r="C7" s="28"/>
      <c r="D7" s="28"/>
      <c r="E7" s="28"/>
      <c r="F7" s="28"/>
    </row>
    <row r="8" spans="1:6" s="6" customFormat="1" ht="19.5" customHeight="1">
      <c r="A8" s="5" t="s">
        <v>0</v>
      </c>
      <c r="B8" s="28"/>
      <c r="C8" s="28"/>
      <c r="D8" s="28"/>
      <c r="E8" s="28"/>
      <c r="F8" s="28"/>
    </row>
    <row r="9" spans="1:6" s="6" customFormat="1" ht="19.5" customHeight="1">
      <c r="A9" s="7" t="s">
        <v>1</v>
      </c>
      <c r="B9" s="28"/>
      <c r="C9" s="28"/>
      <c r="D9" s="28"/>
      <c r="E9" s="28"/>
      <c r="F9" s="28"/>
    </row>
    <row r="10" spans="1:6" s="6" customFormat="1" ht="19.5" customHeight="1">
      <c r="A10" s="7" t="s">
        <v>2</v>
      </c>
      <c r="B10" s="28"/>
      <c r="C10" s="28"/>
      <c r="D10" s="28"/>
      <c r="E10" s="28"/>
      <c r="F10" s="28"/>
    </row>
    <row r="11" spans="1:6" s="6" customFormat="1" ht="19.5" customHeight="1">
      <c r="A11" s="5" t="s">
        <v>3</v>
      </c>
      <c r="B11" s="28"/>
      <c r="C11" s="28"/>
      <c r="D11" s="28"/>
      <c r="E11" s="28"/>
      <c r="F11" s="28"/>
    </row>
    <row r="12" spans="1:6" s="6" customFormat="1" ht="19.5" customHeight="1">
      <c r="A12" s="5" t="s">
        <v>4</v>
      </c>
      <c r="B12" s="28"/>
      <c r="C12" s="28"/>
      <c r="D12" s="28"/>
      <c r="E12" s="28"/>
      <c r="F12" s="28"/>
    </row>
    <row r="13" spans="1:6" s="6" customFormat="1" ht="19.5" customHeight="1">
      <c r="A13" s="5" t="s">
        <v>5</v>
      </c>
      <c r="B13" s="28"/>
      <c r="C13" s="28"/>
      <c r="D13" s="28"/>
      <c r="E13" s="28"/>
      <c r="F13" s="28"/>
    </row>
    <row r="14" spans="1:6" s="6" customFormat="1" ht="19.5" customHeight="1">
      <c r="A14" s="7" t="s">
        <v>6</v>
      </c>
      <c r="B14" s="28"/>
      <c r="C14" s="28"/>
      <c r="D14" s="28"/>
      <c r="E14" s="28"/>
      <c r="F14" s="28"/>
    </row>
    <row r="15" spans="1:6" s="6" customFormat="1" ht="19.5" customHeight="1">
      <c r="A15" s="7" t="s">
        <v>7</v>
      </c>
      <c r="B15" s="28"/>
      <c r="C15" s="28"/>
      <c r="D15" s="28"/>
      <c r="E15" s="28"/>
      <c r="F15" s="28"/>
    </row>
    <row r="16" spans="1:6" s="6" customFormat="1" ht="19.5" customHeight="1">
      <c r="A16" s="5" t="s">
        <v>8</v>
      </c>
      <c r="B16" s="28"/>
      <c r="C16" s="28"/>
      <c r="D16" s="28"/>
      <c r="E16" s="28"/>
      <c r="F16" s="28"/>
    </row>
    <row r="17" spans="1:6" s="6" customFormat="1" ht="19.5" customHeight="1">
      <c r="A17" s="5" t="s">
        <v>9</v>
      </c>
      <c r="B17" s="28"/>
      <c r="C17" s="28"/>
      <c r="D17" s="28"/>
      <c r="E17" s="28"/>
      <c r="F17" s="28"/>
    </row>
    <row r="18" spans="1:6" s="6" customFormat="1" ht="19.5" customHeight="1">
      <c r="A18" s="7" t="s">
        <v>10</v>
      </c>
      <c r="B18" s="28"/>
      <c r="C18" s="28"/>
      <c r="D18" s="28"/>
      <c r="E18" s="28"/>
      <c r="F18" s="28"/>
    </row>
    <row r="19" spans="1:6" s="6" customFormat="1" ht="19.5" customHeight="1">
      <c r="A19" s="5" t="s">
        <v>11</v>
      </c>
      <c r="B19" s="28"/>
      <c r="C19" s="28"/>
      <c r="D19" s="28"/>
      <c r="E19" s="28"/>
      <c r="F19" s="28"/>
    </row>
    <row r="20" spans="1:6" s="6" customFormat="1" ht="19.5" customHeight="1">
      <c r="A20" s="5" t="s">
        <v>12</v>
      </c>
      <c r="B20" s="28"/>
      <c r="C20" s="28"/>
      <c r="D20" s="28"/>
      <c r="E20" s="28"/>
      <c r="F20" s="28"/>
    </row>
    <row r="21" spans="1:6" s="6" customFormat="1" ht="19.5" customHeight="1">
      <c r="A21" s="5" t="s">
        <v>25</v>
      </c>
      <c r="B21" s="28"/>
      <c r="C21" s="28"/>
      <c r="D21" s="28"/>
      <c r="E21" s="28"/>
      <c r="F21" s="28"/>
    </row>
    <row r="22" spans="1:6" s="6" customFormat="1" ht="19.5" customHeight="1">
      <c r="A22" s="5" t="s">
        <v>0</v>
      </c>
      <c r="B22" s="28"/>
      <c r="C22" s="28"/>
      <c r="D22" s="28"/>
      <c r="E22" s="28"/>
      <c r="F22" s="28"/>
    </row>
    <row r="23" spans="1:6" s="6" customFormat="1" ht="19.5" customHeight="1">
      <c r="A23" s="5" t="s">
        <v>1</v>
      </c>
      <c r="B23" s="28"/>
      <c r="C23" s="28"/>
      <c r="D23" s="28"/>
      <c r="E23" s="28"/>
      <c r="F23" s="28"/>
    </row>
    <row r="24" spans="1:6" s="6" customFormat="1" ht="19.5" customHeight="1">
      <c r="A24" s="5" t="s">
        <v>2</v>
      </c>
      <c r="B24" s="28"/>
      <c r="C24" s="28"/>
      <c r="D24" s="28"/>
      <c r="E24" s="28"/>
      <c r="F24" s="28"/>
    </row>
    <row r="25" spans="1:6" s="6" customFormat="1" ht="19.5" customHeight="1">
      <c r="A25" s="5" t="s">
        <v>151</v>
      </c>
      <c r="B25" s="28"/>
      <c r="C25" s="28"/>
      <c r="D25" s="28"/>
      <c r="E25" s="28"/>
      <c r="F25" s="28"/>
    </row>
    <row r="26" spans="1:6" s="6" customFormat="1" ht="19.5" customHeight="1">
      <c r="A26" s="5" t="s">
        <v>5</v>
      </c>
      <c r="B26" s="28"/>
      <c r="C26" s="28"/>
      <c r="D26" s="28"/>
      <c r="E26" s="28"/>
      <c r="F26" s="28"/>
    </row>
    <row r="27" spans="1:6" s="6" customFormat="1" ht="19.5" customHeight="1">
      <c r="A27" s="7" t="s">
        <v>13</v>
      </c>
      <c r="B27" s="28"/>
      <c r="C27" s="28"/>
      <c r="D27" s="28"/>
      <c r="E27" s="28"/>
      <c r="F27" s="28"/>
    </row>
    <row r="28" spans="1:6" s="6" customFormat="1" ht="19.5" customHeight="1">
      <c r="A28" s="5" t="s">
        <v>152</v>
      </c>
      <c r="B28" s="28"/>
      <c r="C28" s="28"/>
      <c r="D28" s="28"/>
      <c r="E28" s="28"/>
      <c r="F28" s="28"/>
    </row>
    <row r="29" spans="1:6" s="6" customFormat="1" ht="19.5" customHeight="1">
      <c r="A29" s="5" t="s">
        <v>14</v>
      </c>
      <c r="B29" s="28"/>
      <c r="C29" s="28"/>
      <c r="D29" s="28"/>
      <c r="E29" s="28"/>
      <c r="F29" s="28"/>
    </row>
    <row r="30" spans="1:6" s="6" customFormat="1" ht="19.5" customHeight="1">
      <c r="A30" s="5" t="s">
        <v>26</v>
      </c>
      <c r="B30" s="28"/>
      <c r="C30" s="28"/>
      <c r="D30" s="28"/>
      <c r="E30" s="28"/>
      <c r="F30" s="28"/>
    </row>
    <row r="31" spans="1:6" s="6" customFormat="1" ht="19.5" customHeight="1">
      <c r="A31" s="5" t="s">
        <v>15</v>
      </c>
      <c r="B31" s="28"/>
      <c r="C31" s="28"/>
      <c r="D31" s="28"/>
      <c r="E31" s="28"/>
      <c r="F31" s="28"/>
    </row>
    <row r="32" spans="1:6" s="6" customFormat="1" ht="19.5" customHeight="1">
      <c r="A32" s="5" t="s">
        <v>5</v>
      </c>
      <c r="B32" s="28"/>
      <c r="C32" s="28"/>
      <c r="D32" s="28"/>
      <c r="E32" s="28"/>
      <c r="F32" s="28"/>
    </row>
    <row r="33" spans="1:6" s="6" customFormat="1" ht="19.5" customHeight="1">
      <c r="A33" s="5" t="s">
        <v>6</v>
      </c>
      <c r="B33" s="28"/>
      <c r="C33" s="28"/>
      <c r="D33" s="28"/>
      <c r="E33" s="28"/>
      <c r="F33" s="28"/>
    </row>
    <row r="34" spans="1:6" s="6" customFormat="1" ht="19.5" customHeight="1">
      <c r="A34" s="5" t="s">
        <v>7</v>
      </c>
      <c r="B34" s="28"/>
      <c r="C34" s="28"/>
      <c r="D34" s="28"/>
      <c r="E34" s="28"/>
      <c r="F34" s="28"/>
    </row>
    <row r="35" spans="1:6" s="6" customFormat="1" ht="19.5" customHeight="1">
      <c r="A35" s="5" t="s">
        <v>16</v>
      </c>
      <c r="B35" s="28"/>
      <c r="C35" s="28"/>
      <c r="D35" s="28"/>
      <c r="E35" s="28"/>
      <c r="F35" s="28"/>
    </row>
    <row r="36" spans="1:6" s="6" customFormat="1" ht="19.5" customHeight="1">
      <c r="A36" s="5" t="s">
        <v>17</v>
      </c>
      <c r="B36" s="28"/>
      <c r="C36" s="28"/>
      <c r="D36" s="28"/>
      <c r="E36" s="28"/>
      <c r="F36" s="28"/>
    </row>
    <row r="37" spans="1:6" s="6" customFormat="1" ht="19.5" customHeight="1">
      <c r="A37" s="5" t="s">
        <v>18</v>
      </c>
      <c r="B37" s="28"/>
      <c r="C37" s="28"/>
      <c r="D37" s="28"/>
      <c r="E37" s="28"/>
      <c r="F37" s="28"/>
    </row>
    <row r="38" spans="1:6" s="6" customFormat="1" ht="19.5" customHeight="1">
      <c r="A38" s="5" t="s">
        <v>13</v>
      </c>
      <c r="B38" s="28"/>
      <c r="C38" s="28"/>
      <c r="D38" s="28"/>
      <c r="E38" s="28"/>
      <c r="F38" s="28"/>
    </row>
    <row r="39" spans="1:6" s="6" customFormat="1" ht="19.5" customHeight="1">
      <c r="A39" s="5" t="s">
        <v>19</v>
      </c>
      <c r="B39" s="28"/>
      <c r="C39" s="28"/>
      <c r="D39" s="28"/>
      <c r="E39" s="28"/>
      <c r="F39" s="28"/>
    </row>
    <row r="40" spans="1:6" s="6" customFormat="1" ht="19.5" customHeight="1">
      <c r="A40" s="5" t="s">
        <v>20</v>
      </c>
      <c r="B40" s="28"/>
      <c r="C40" s="28"/>
      <c r="D40" s="28"/>
      <c r="E40" s="28"/>
      <c r="F40" s="28"/>
    </row>
    <row r="41" spans="1:6" s="6" customFormat="1" ht="19.5" customHeight="1">
      <c r="A41" s="5" t="s">
        <v>21</v>
      </c>
      <c r="B41" s="28"/>
      <c r="C41" s="28"/>
      <c r="D41" s="28"/>
      <c r="E41" s="28"/>
      <c r="F41" s="28"/>
    </row>
    <row r="42" spans="1:6" s="6" customFormat="1" ht="19.5" customHeight="1">
      <c r="A42" s="5" t="s">
        <v>14</v>
      </c>
      <c r="B42" s="28"/>
      <c r="C42" s="28"/>
      <c r="D42" s="28"/>
      <c r="E42" s="28"/>
      <c r="F42" s="28"/>
    </row>
    <row r="43" spans="1:6" s="6" customFormat="1" ht="19.5" customHeight="1">
      <c r="A43" s="5" t="s">
        <v>10</v>
      </c>
      <c r="B43" s="28"/>
      <c r="C43" s="28"/>
      <c r="D43" s="28"/>
      <c r="E43" s="28"/>
      <c r="F43" s="28"/>
    </row>
    <row r="44" spans="1:6" s="6" customFormat="1" ht="19.5" customHeight="1">
      <c r="A44" s="5" t="s">
        <v>22</v>
      </c>
      <c r="B44" s="28"/>
      <c r="C44" s="28"/>
      <c r="D44" s="28"/>
      <c r="E44" s="28"/>
      <c r="F44" s="28"/>
    </row>
    <row r="45" spans="1:6" s="6" customFormat="1" ht="38.25" customHeight="1">
      <c r="A45" s="53" t="s">
        <v>23</v>
      </c>
      <c r="B45" s="28"/>
      <c r="C45" s="28"/>
      <c r="D45" s="28"/>
      <c r="E45" s="28"/>
      <c r="F45" s="28"/>
    </row>
    <row r="46" s="6" customFormat="1" ht="16.5" customHeight="1">
      <c r="A46" s="8"/>
    </row>
  </sheetData>
  <sheetProtection/>
  <mergeCells count="3">
    <mergeCell ref="A2:F2"/>
    <mergeCell ref="A3:F3"/>
    <mergeCell ref="A4:F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2"/>
  <sheetViews>
    <sheetView view="pageBreakPreview" zoomScaleSheetLayoutView="100" zoomScalePageLayoutView="0" workbookViewId="0" topLeftCell="A1">
      <selection activeCell="AX12" sqref="AX12"/>
    </sheetView>
  </sheetViews>
  <sheetFormatPr defaultColWidth="0.875" defaultRowHeight="12.75"/>
  <cols>
    <col min="1" max="1" width="3.625" style="1" bestFit="1" customWidth="1"/>
    <col min="2" max="2" width="83.875" style="1" customWidth="1"/>
    <col min="3" max="3" width="6.875" style="1" bestFit="1" customWidth="1"/>
    <col min="4" max="16384" width="0.875" style="1" customWidth="1"/>
  </cols>
  <sheetData>
    <row r="2" spans="1:3" s="32" customFormat="1" ht="33" customHeight="1">
      <c r="A2" s="84" t="s">
        <v>144</v>
      </c>
      <c r="B2" s="84"/>
      <c r="C2" s="84"/>
    </row>
    <row r="3" spans="1:3" s="30" customFormat="1" ht="15">
      <c r="A3" s="85" t="str">
        <f>данные!B1</f>
        <v>ОАО "Завод Тула"</v>
      </c>
      <c r="B3" s="85"/>
      <c r="C3" s="85"/>
    </row>
    <row r="4" spans="1:3" s="29" customFormat="1" ht="12">
      <c r="A4" s="86" t="s">
        <v>139</v>
      </c>
      <c r="B4" s="86"/>
      <c r="C4" s="86"/>
    </row>
    <row r="5" spans="1:3" s="30" customFormat="1" ht="15">
      <c r="A5" s="58"/>
      <c r="B5" s="58"/>
      <c r="C5" s="58"/>
    </row>
    <row r="6" spans="1:3" s="30" customFormat="1" ht="30.75" customHeight="1">
      <c r="A6" s="38" t="s">
        <v>138</v>
      </c>
      <c r="B6" s="37" t="s">
        <v>97</v>
      </c>
      <c r="C6" s="38" t="s">
        <v>136</v>
      </c>
    </row>
    <row r="7" spans="1:3" s="30" customFormat="1" ht="15">
      <c r="A7" s="37">
        <v>1</v>
      </c>
      <c r="B7" s="37">
        <v>2</v>
      </c>
      <c r="C7" s="37">
        <v>3</v>
      </c>
    </row>
    <row r="8" spans="1:3" s="30" customFormat="1" ht="61.5">
      <c r="A8" s="37">
        <v>1</v>
      </c>
      <c r="B8" s="52" t="s">
        <v>141</v>
      </c>
      <c r="C8" s="57">
        <v>0</v>
      </c>
    </row>
    <row r="9" spans="1:3" s="30" customFormat="1" ht="78.75">
      <c r="A9" s="37">
        <v>2</v>
      </c>
      <c r="B9" s="52" t="s">
        <v>140</v>
      </c>
      <c r="C9" s="57">
        <v>0</v>
      </c>
    </row>
    <row r="11" ht="15">
      <c r="C11" s="95">
        <f>MAX(C8/MAX(C8-C9,1),1)</f>
        <v>1</v>
      </c>
    </row>
    <row r="12" ht="87" customHeight="1">
      <c r="B12" s="96" t="s">
        <v>159</v>
      </c>
    </row>
  </sheetData>
  <sheetProtection/>
  <mergeCells count="3">
    <mergeCell ref="A2:C2"/>
    <mergeCell ref="A3:C3"/>
    <mergeCell ref="A4:C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Энергоэффект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Volkov</dc:creator>
  <cp:keywords/>
  <dc:description/>
  <cp:lastModifiedBy>1</cp:lastModifiedBy>
  <cp:lastPrinted>2013-05-15T04:52:11Z</cp:lastPrinted>
  <dcterms:created xsi:type="dcterms:W3CDTF">2011-11-18T12:18:24Z</dcterms:created>
  <dcterms:modified xsi:type="dcterms:W3CDTF">2013-05-15T04:52:14Z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